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Administrador\Downloads\"/>
    </mc:Choice>
  </mc:AlternateContent>
  <bookViews>
    <workbookView xWindow="0" yWindow="0" windowWidth="20490" windowHeight="7755"/>
  </bookViews>
  <sheets>
    <sheet name="Hoja1" sheetId="1" r:id="rId1"/>
    <sheet name="Hoja2" sheetId="2" r:id="rId2"/>
    <sheet name="Hoja3" sheetId="3" r:id="rId3"/>
  </sheets>
  <definedNames>
    <definedName name="_xlnm._FilterDatabase" localSheetId="0" hidden="1">Hoja1!$A$18:$K$322</definedName>
  </definedNames>
  <calcPr calcId="152511"/>
</workbook>
</file>

<file path=xl/calcChain.xml><?xml version="1.0" encoding="utf-8"?>
<calcChain xmlns="http://schemas.openxmlformats.org/spreadsheetml/2006/main">
  <c r="G58" i="1" l="1"/>
  <c r="G53" i="1"/>
  <c r="G45" i="1" l="1"/>
  <c r="G41" i="1"/>
  <c r="G42" i="1"/>
  <c r="G27" i="1"/>
  <c r="G19" i="1"/>
  <c r="G82" i="1"/>
  <c r="G31" i="1"/>
  <c r="G29" i="1"/>
  <c r="G25" i="1"/>
  <c r="G50" i="1"/>
  <c r="G283" i="1"/>
  <c r="G46" i="1"/>
  <c r="H149" i="1"/>
  <c r="H148" i="1"/>
  <c r="H147" i="1"/>
  <c r="G141" i="1"/>
  <c r="G128" i="1"/>
  <c r="H272" i="1"/>
  <c r="H271" i="1"/>
  <c r="H270" i="1"/>
  <c r="H269" i="1"/>
  <c r="H268" i="1"/>
  <c r="H257" i="1"/>
  <c r="H256" i="1"/>
  <c r="H255" i="1"/>
  <c r="H253" i="1"/>
  <c r="H252" i="1"/>
  <c r="H251" i="1"/>
  <c r="H250" i="1"/>
  <c r="H217" i="1"/>
  <c r="H216" i="1"/>
  <c r="H215" i="1"/>
  <c r="H214" i="1"/>
  <c r="H213" i="1"/>
  <c r="H212" i="1"/>
  <c r="H211" i="1"/>
  <c r="H210" i="1"/>
  <c r="H209" i="1"/>
  <c r="H208" i="1"/>
  <c r="H207" i="1"/>
  <c r="H206" i="1"/>
  <c r="H205" i="1"/>
  <c r="H204" i="1"/>
  <c r="H203" i="1"/>
  <c r="H202" i="1"/>
  <c r="H201" i="1"/>
  <c r="H200" i="1"/>
  <c r="H199" i="1"/>
  <c r="H198" i="1"/>
  <c r="H90" i="1" l="1"/>
  <c r="G55" i="1"/>
  <c r="G80" i="1"/>
  <c r="G81" i="1"/>
  <c r="G37" i="1"/>
  <c r="G21" i="1"/>
  <c r="G87" i="1" l="1"/>
  <c r="H87" i="1" s="1"/>
  <c r="H82" i="1"/>
  <c r="G79" i="1"/>
  <c r="H79" i="1" s="1"/>
  <c r="G77" i="1"/>
  <c r="H77" i="1" s="1"/>
  <c r="G76" i="1"/>
  <c r="G66" i="1"/>
  <c r="G61" i="1"/>
  <c r="G75" i="1"/>
  <c r="H75" i="1" s="1"/>
  <c r="G72" i="1"/>
  <c r="H72" i="1" s="1"/>
  <c r="G85" i="1"/>
  <c r="H85" i="1" s="1"/>
  <c r="G83" i="1"/>
  <c r="H83" i="1" s="1"/>
  <c r="G92" i="1"/>
  <c r="H92" i="1" s="1"/>
  <c r="G93" i="1"/>
  <c r="H93" i="1" s="1"/>
  <c r="G23" i="1"/>
  <c r="H23" i="1" s="1"/>
  <c r="G278" i="1"/>
  <c r="G321" i="1"/>
  <c r="G320" i="1"/>
  <c r="G284" i="1"/>
  <c r="G281" i="1"/>
  <c r="H281" i="1" s="1"/>
  <c r="G84" i="1"/>
  <c r="H84" i="1" s="1"/>
  <c r="H81" i="1"/>
  <c r="G78" i="1"/>
  <c r="H78" i="1" s="1"/>
  <c r="G74" i="1"/>
  <c r="H74" i="1" s="1"/>
  <c r="G70" i="1"/>
  <c r="H70" i="1" s="1"/>
  <c r="G67" i="1"/>
  <c r="G65" i="1"/>
  <c r="G64" i="1"/>
  <c r="G63" i="1"/>
  <c r="H63" i="1" s="1"/>
  <c r="H61" i="1"/>
  <c r="G57" i="1"/>
  <c r="H57" i="1" s="1"/>
  <c r="G56" i="1"/>
  <c r="H56" i="1" s="1"/>
  <c r="G54" i="1"/>
  <c r="H54" i="1" s="1"/>
  <c r="H53" i="1"/>
  <c r="G52" i="1"/>
  <c r="H52" i="1" s="1"/>
  <c r="G51" i="1"/>
  <c r="H51" i="1" s="1"/>
  <c r="H50" i="1"/>
  <c r="G49" i="1"/>
  <c r="H49" i="1" s="1"/>
  <c r="G47" i="1"/>
  <c r="H47" i="1" s="1"/>
  <c r="H46" i="1"/>
  <c r="G43" i="1"/>
  <c r="H43" i="1" s="1"/>
  <c r="G40" i="1"/>
  <c r="H40" i="1" s="1"/>
  <c r="H42" i="1"/>
  <c r="H41" i="1"/>
  <c r="G39" i="1"/>
  <c r="H39" i="1" s="1"/>
  <c r="G38" i="1"/>
  <c r="H38" i="1" s="1"/>
  <c r="G36" i="1"/>
  <c r="H36" i="1" s="1"/>
  <c r="G35" i="1"/>
  <c r="H35" i="1" s="1"/>
  <c r="G34" i="1"/>
  <c r="H34" i="1" s="1"/>
  <c r="G33" i="1"/>
  <c r="H33" i="1" s="1"/>
  <c r="G32" i="1"/>
  <c r="H32" i="1" s="1"/>
  <c r="H31" i="1"/>
  <c r="G30" i="1"/>
  <c r="H30" i="1" s="1"/>
  <c r="H29" i="1"/>
  <c r="G28" i="1"/>
  <c r="H28" i="1" s="1"/>
  <c r="H27" i="1"/>
  <c r="H26" i="1"/>
  <c r="H25" i="1"/>
  <c r="G24" i="1"/>
  <c r="H24" i="1" s="1"/>
  <c r="H21" i="1"/>
  <c r="G20" i="1"/>
  <c r="G22" i="1"/>
  <c r="H22" i="1" s="1"/>
  <c r="G68" i="1"/>
  <c r="H91" i="1"/>
  <c r="H279" i="1"/>
  <c r="H99" i="1"/>
  <c r="H98" i="1"/>
  <c r="H44" i="1"/>
  <c r="G94" i="1"/>
  <c r="H94" i="1" s="1"/>
  <c r="H71" i="1"/>
  <c r="G97" i="1"/>
  <c r="G96" i="1"/>
  <c r="H96" i="1" s="1"/>
  <c r="G95" i="1"/>
  <c r="H95" i="1" s="1"/>
  <c r="H65" i="1"/>
  <c r="H37" i="1"/>
  <c r="G62" i="1"/>
  <c r="H62" i="1" s="1"/>
  <c r="H58" i="1"/>
  <c r="H55" i="1"/>
  <c r="G73" i="1"/>
  <c r="H73" i="1" s="1"/>
  <c r="H80" i="1"/>
  <c r="G86" i="1"/>
  <c r="H86" i="1" s="1"/>
  <c r="H20" i="1" l="1"/>
  <c r="B12" i="1"/>
  <c r="H76" i="1"/>
</calcChain>
</file>

<file path=xl/sharedStrings.xml><?xml version="1.0" encoding="utf-8"?>
<sst xmlns="http://schemas.openxmlformats.org/spreadsheetml/2006/main" count="2434" uniqueCount="515">
  <si>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</si>
  <si>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</si>
  <si>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</si>
  <si>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</si>
  <si>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</si>
  <si>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</si>
  <si>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</si>
  <si>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</si>
  <si>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</si>
  <si>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</si>
  <si>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</si>
  <si>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</si>
  <si>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</si>
  <si>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</si>
  <si>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</si>
  <si>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</si>
  <si>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</si>
  <si>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</si>
  <si>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</si>
  <si>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</si>
  <si>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</si>
  <si>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C. NECESIDADES ADICIONALES</t>
  </si>
  <si>
    <t>Posibles códigos UNSPSC</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</si>
  <si>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</si>
  <si>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</si>
  <si>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</si>
  <si>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</si>
  <si>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</si>
  <si>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Códigos UNSPSC</t>
  </si>
  <si>
    <t>CALLE 20 #19-36</t>
  </si>
  <si>
    <t>www.alejandria-anrioquia.gov.co</t>
  </si>
  <si>
    <t>VISION: “Para el año 2015, el municipio de Alejandría será un modelo de desarrollo económico, social, cultural y ambiental, con garantías de gestión transparente y eficiente; proyectado como un Municipio productivo, atractivo, agradable, solidario, incluyente y seguro. Con oportunidades para estudiar, invertir, trabajar, producir y disfrutar”  MISION:Alejandría, fundamentado como ente territorial  del orden Municipal, con base en la autonomía política, fiscal y administrativa, le corresponde prestar los servicios, construir las obras que demande el progreso local, ordenar el desarrollo de su territorio, promover la participación comunitaria, el mejoramiento social y cultural  de los habitantes, y las demás  funciones que le señala la Constitución, la Ley  y los Acuerdos municipales, que tienen como finalidad  el bienestar general y el mejoramiento de la calidad de vida de sus habitantes.</t>
  </si>
  <si>
    <t>El municipio busca generar una herramienta de trabajo para realizar la programacion de los diferentes gastos que se tienen para el desarrollo de las funciones propias de administracion publica, ademas se brinda a la poblacion en general un mecanismos en el cual pueden encontrar la informacion sobre la contratacion del municipio para estar atentos a la misma y poder tener la posibilidad de participar de estos diferentes procesos de contratacion.</t>
  </si>
  <si>
    <t>UBER ARBEY AGULAR CARMONA</t>
  </si>
  <si>
    <t>MINIMA CUANTIA</t>
  </si>
  <si>
    <t>N/A</t>
  </si>
  <si>
    <t>PAPEL PARA IMPRESORA</t>
  </si>
  <si>
    <t>BOLIGRAFOS</t>
  </si>
  <si>
    <t>NUBIA PIEDAD VALLEJO gobierno@alejandria-antioquia.gov.co</t>
  </si>
  <si>
    <t>LAPICES</t>
  </si>
  <si>
    <t>MARCADORES</t>
  </si>
  <si>
    <t>SACAGANCHOS</t>
  </si>
  <si>
    <t>SOBRES</t>
  </si>
  <si>
    <t>TIJERAS</t>
  </si>
  <si>
    <t>TAJA LAPIZ</t>
  </si>
  <si>
    <t>TIZAS</t>
  </si>
  <si>
    <t>RESALTADOR</t>
  </si>
  <si>
    <t>BORRADORES</t>
  </si>
  <si>
    <t>CORRECTOR</t>
  </si>
  <si>
    <t>CARPETAS</t>
  </si>
  <si>
    <t>BLOCK Y CUADERNOS DE PAPEL</t>
  </si>
  <si>
    <t>CAUCHOS</t>
  </si>
  <si>
    <t>CLIP PARA PAPEL</t>
  </si>
  <si>
    <t>CARTULINA</t>
  </si>
  <si>
    <t>PAPEL PARA FAX</t>
  </si>
  <si>
    <t>CINTA DE ENMASCARAR</t>
  </si>
  <si>
    <t>CINTA TRANSPARENTE</t>
  </si>
  <si>
    <t>TONER PARA IMPRESORA</t>
  </si>
  <si>
    <t>BORRADOR TABLERO ACRILICO</t>
  </si>
  <si>
    <t>FORMATOS PARA COBRO DE IMPUESTOS</t>
  </si>
  <si>
    <t>PAPEL DE NOTAS AUTO ADHESIVAS</t>
  </si>
  <si>
    <t>LIMPIA VIDRIOS</t>
  </si>
  <si>
    <t>ACIDO MURIATICO</t>
  </si>
  <si>
    <t>TRAPERAS</t>
  </si>
  <si>
    <t>BOLSAS DE BASURA</t>
  </si>
  <si>
    <t>SACUDIDORES</t>
  </si>
  <si>
    <t>CEPILLO DE BAÑO</t>
  </si>
  <si>
    <t>RECOGEDOR</t>
  </si>
  <si>
    <t>LIMPIADOR DE PISO</t>
  </si>
  <si>
    <t>DETERGENTE</t>
  </si>
  <si>
    <t>PAPEL HIGIENICO</t>
  </si>
  <si>
    <t>JABONES</t>
  </si>
  <si>
    <t>GUANTES</t>
  </si>
  <si>
    <t>BLANQUEADORES</t>
  </si>
  <si>
    <t>TRAPERO PARA TECHOS</t>
  </si>
  <si>
    <t>SUJETADOR DE DOCUMENTOS</t>
  </si>
  <si>
    <t>BARRA DE PEGANTE</t>
  </si>
  <si>
    <t>MAQUINA PERFORADORA PARA UNIR PAPEL</t>
  </si>
  <si>
    <t>REGLA</t>
  </si>
  <si>
    <t>TABLERO DE NOTICIAS O ACCESORIOS</t>
  </si>
  <si>
    <t>TABLA DE SOPORTE PARA ESCRIBIR</t>
  </si>
  <si>
    <t>REVISTEROS</t>
  </si>
  <si>
    <t>TELEFONO FIJO</t>
  </si>
  <si>
    <t>CALCULADORA</t>
  </si>
  <si>
    <t>GANCHOS DE COSEDORA</t>
  </si>
  <si>
    <t>FOLDER O AZ</t>
  </si>
  <si>
    <t>CAJAS PARA ARCHIVAR</t>
  </si>
  <si>
    <t>CINTA DE IMPRESORA</t>
  </si>
  <si>
    <t>ESCRITORIO</t>
  </si>
  <si>
    <t>SILLAS EJECUTIVAS</t>
  </si>
  <si>
    <t>COMPUTADOR DE ESCRITORIO</t>
  </si>
  <si>
    <t>IMPRESORA LASER</t>
  </si>
  <si>
    <t>ESCANNER</t>
  </si>
  <si>
    <t>TECLADOS</t>
  </si>
  <si>
    <t>MOUSE</t>
  </si>
  <si>
    <t>12 MESES</t>
  </si>
  <si>
    <t>CONTRATACION DIRECTA</t>
  </si>
  <si>
    <t>11 MESES</t>
  </si>
  <si>
    <t>SEGURIDAD ALIMENTARIA A GRUPOS VULNERABLES</t>
  </si>
  <si>
    <t>40'000.000</t>
  </si>
  <si>
    <t>ASAMBLEA GENERAL PROGRAMA MAS FAMILIAS EN ACCION</t>
  </si>
  <si>
    <t>ENLACE MAS FAMILIAS EN ACCION</t>
  </si>
  <si>
    <t>9'600.000</t>
  </si>
  <si>
    <t>SUMINISTRO DE MENAJE CON DESTINO AL PROGRAMA DE RESTAURANTES ESCOLARES</t>
  </si>
  <si>
    <t xml:space="preserve">CONVENIO ALIMENTACION ESCOLAR </t>
  </si>
  <si>
    <t xml:space="preserve">SERVICIOS PARA LA ATENCIÓN INTEGRAL DE PERSONAS CON DISCAPACIDAD RESIDENTES EN EL MUNICIPIO </t>
  </si>
  <si>
    <t>SERVICIOS DE SALUD PARA LA POBLACIÓN POBRE Y VULNERABLE NO CUBIERTA CON SUBSIDIOS A LA DEMANDA</t>
  </si>
  <si>
    <t xml:space="preserve">SERVICIOS DE SALUD PÚBLICA A TODA LA POBLACIÓN DEL MUNICIPIO </t>
  </si>
  <si>
    <t>PROMOVER Y FOMENTAR LA SALUD Y ESTILO DE VIDA SALUDABLE</t>
  </si>
  <si>
    <t xml:space="preserve">SERVICIOS PARA DESARROLLAR ACTIVIDADES DE PROMOCIÓN DE LA SALUD MENTAL Y PREVENCIÓN DE LAS AFECTACIONES MENTALES.  </t>
  </si>
  <si>
    <t>20'000.000</t>
  </si>
  <si>
    <t xml:space="preserve">PAGO DE ARRIENDO BODEGA DE COMPLEMENTACION </t>
  </si>
  <si>
    <t>CONVENIO MODALIDAD FAMILIAR</t>
  </si>
  <si>
    <t>CONVENIO CDI PASITOS FIRMES</t>
  </si>
  <si>
    <t>CONVENIO EPM  FORTALECIMIENTO COMUNITARIO</t>
  </si>
  <si>
    <t>CONVENIO FORTALECIMIENTO EMGEA</t>
  </si>
  <si>
    <t>70'000.000</t>
  </si>
  <si>
    <t>CONVENIO COOGRANADA  RESTAURANTES</t>
  </si>
  <si>
    <t>CONVENIO PAQUETES NUTRICIONALES ADULTO MAYOR</t>
  </si>
  <si>
    <t xml:space="preserve">ENLACE FORTALECIMIENTO COMUNITARIO </t>
  </si>
  <si>
    <t xml:space="preserve">ENLACE PROMOTOR COMUNITARIO </t>
  </si>
  <si>
    <t>COORDINADORA FORTALECIMIENTO</t>
  </si>
  <si>
    <t>APOYO JURIDICO</t>
  </si>
  <si>
    <t>APOYO CONTABLE</t>
  </si>
  <si>
    <t>CONVENIO ISAGEN  HABITOS ALIMENTICIOS</t>
  </si>
  <si>
    <t>CONVENIO ISAGEN  APOYO PRODUCTIVO</t>
  </si>
  <si>
    <t>ENLACE RESTAURANTES ESCOLARES</t>
  </si>
  <si>
    <t>14'850.000</t>
  </si>
  <si>
    <t>PSICOLOGA</t>
  </si>
  <si>
    <t xml:space="preserve">SERVICIOS  TRANSPORTE  FORTALECIMIENTO </t>
  </si>
  <si>
    <t>SERVICIOS ALIMENTACION FORTALECIMIENTO</t>
  </si>
  <si>
    <t>LOGISTICA PASAJES COMUNALES</t>
  </si>
  <si>
    <t>17'000.000</t>
  </si>
  <si>
    <t xml:space="preserve">LOGISTICA ENCUENTRO COMUNAL </t>
  </si>
  <si>
    <t xml:space="preserve">SERVICIO  ENCUENTROS VEREDALES </t>
  </si>
  <si>
    <t>LOGISTICA TALLERES  COMUNALES</t>
  </si>
  <si>
    <t>LOGISTICA ASAMBLEA DISCAPACIDAD</t>
  </si>
  <si>
    <t>LOGISTICA LIDERES Y LIDERESAS  FORTALECIMIENTO COMUNITARIA</t>
  </si>
  <si>
    <t>SERVICIO  COMPOS</t>
  </si>
  <si>
    <t>DOTACION RESTAURANTES</t>
  </si>
  <si>
    <t>DOTACION PASITOS FIRMES</t>
  </si>
  <si>
    <t>SERVICIO CELEBRACION ADULTO MAYOR.</t>
  </si>
  <si>
    <t>COMBUSTIBLE DIESEL</t>
  </si>
  <si>
    <t>GASOLINA</t>
  </si>
  <si>
    <t>ACEITE MOTOR</t>
  </si>
  <si>
    <t>LLANTAS CAMIONES PESADOS</t>
  </si>
  <si>
    <t>LLANTA MOTOCICLETA</t>
  </si>
  <si>
    <t>SEGURO DE AUTOMOVILES O CAMIONES</t>
  </si>
  <si>
    <t>GRASA</t>
  </si>
  <si>
    <t>SELECCIÓN ABREVIADA</t>
  </si>
  <si>
    <t>REGULADOR DE VOLTAJE</t>
  </si>
  <si>
    <t xml:space="preserve">MANTENIMIENTO DE RED VIAL MUNICIPAL </t>
  </si>
  <si>
    <t>MANTENIMIENTO DE LA INFRAESTRUCTURA EDUCATIVA DEL MUNICIPIO DE ALEJANDRIA</t>
  </si>
  <si>
    <t>MANTENIMIENTO DE LA INFAESTRUCTURA PUBLICA A CARGO DEL MUNICIPIO</t>
  </si>
  <si>
    <t>PRESTACIÓN DE SERVICIOS PROFESIONALES PARA APOYO A LA SECRETARIA DE PLANEACION, PARA LA SUPERVISION Y CONTROL DE PROYECTOS EN ETAPA DE FORMULACION, EJECUCION  Y OPERACIÓN DEL SISTEMA GENERAL DE REGALIAS Y DEMAS PROYECTOS QUE ESTEN A CARGO DE ESTA DEPENDENCIA.</t>
  </si>
  <si>
    <t>MEJORAMIENTO DE VIVIENDA A NIVEL URBANO Y RURAL</t>
  </si>
  <si>
    <t>PRESTAR EL SERVICIO DE ADECUACION, MANTENIMIENTO Y REPARACION DE LAS INSTALACIONES ELECTRICAS DE LOS CER RURALES,  LA I.E.P.D Y EL PALACIO MUNICIPAL DEL MUNICIPIO DE ALEJANDRIA.</t>
  </si>
  <si>
    <t>PRESTACIÓN DE SERVICIOS PROFESIONALES PARA APOYO  LA OFICINA DE PLANEACION EN EL MONITOREO, SEGUIMIENTO, CONTROL Y EVALUACIÓN Y CONTROL DE LOS  PROYECTOS FINANCIADOS ATRAVES  DEL SISTEMA GENERAL DE REGALÍAS SGR Y MANEJO DEL BANCO DE PROYECTOS DE INVERSIONEN MUNICIPAL.</t>
  </si>
  <si>
    <t>PRESTACION DE SERVICIOS PARA EL ACOMPAÑAMIENTO AL CONSEJO MUNICIPAL DE LA GESTIÓN DEL RIESGO.</t>
  </si>
  <si>
    <t>APOYO A LA SECRETARIA DE PLANEACION PARA LA ATENCION Y       EL ACOMPAÑAMIENTO EN LOS PROYECTOS DE VIVIENDA RURAL Y URBANA.</t>
  </si>
  <si>
    <t>CONTRATO DE APOYO A LA GESTION</t>
  </si>
  <si>
    <t>CONTRATO PRESTACION DE SERVISIOS PROFESIONALES</t>
  </si>
  <si>
    <t>APOYO A LA SECRETARIA DE PLANEACION, PARA LA RECOLECCION DE INFORMACION Y VISITAS TECNICAS EN LA ZONA RURAL Y URBANA, PARA LA ELABORACION Y PRESENTACION DE PROYECTOS DE VIVIENDA NUEVA Y MEJORAMIENTOS DE VIVIENDA EN EL MUNICIPIO DE ALEJANDRIA.</t>
  </si>
  <si>
    <t>SMSCE-SGR</t>
  </si>
  <si>
    <t>FORTALECIMIENTO OFICINA DE PLANEACION SGR</t>
  </si>
  <si>
    <t>OPERADOR DE RETROEXCAVADORA Y VOLQUETA MUNICIPAL</t>
  </si>
  <si>
    <t>CONTRATO INDIVIDUAL DE TRABAJO</t>
  </si>
  <si>
    <t>APOYO Y FORTALECIMIENTO DEL CONSEJO TERRITORIAL DE PLANEACION CTP</t>
  </si>
  <si>
    <t>SGR</t>
  </si>
  <si>
    <t>1 MES</t>
  </si>
  <si>
    <t>LICITACION PUBLICA</t>
  </si>
  <si>
    <t>CONCURSO DE MERITOS</t>
  </si>
  <si>
    <t>INTERVENTORIA TECNICA ADMINISTRATIVA Y FINANCIERA PARA LA CONSTRUCCION DE PLACAS POLIDEPORTIVAS EN LA ZONA URBANA Y RURAL DEL MUNICIPIO DE ALEJANDRIA</t>
  </si>
  <si>
    <t>COLDEPORTES Y MUNICIPIO</t>
  </si>
  <si>
    <t>15 DIAS</t>
  </si>
  <si>
    <t>FEBRERO</t>
  </si>
  <si>
    <t>NO</t>
  </si>
  <si>
    <t>CINTA ANTIDESLIZANTE NEGRA DE 20cm X 5cm</t>
  </si>
  <si>
    <t xml:space="preserve">EXTINTORES ABC 10 IB </t>
  </si>
  <si>
    <t>EXTINTORES ABC 10 IB SOLKAFAM</t>
  </si>
  <si>
    <t>LAMPARAS DE EMERGENCIA</t>
  </si>
  <si>
    <t>ACTUALIZACION DEL PLAN DE EMERGENCIAS Y CONTINGENCIA</t>
  </si>
  <si>
    <t xml:space="preserve">FUMIGACION Y CONTROL DE PLAGAS DE TODAS LAS DEPENDENCIAS DE LA ADMINISTRACION MUNICIPAL </t>
  </si>
  <si>
    <t>TELEFONO INALAMBRICO</t>
  </si>
  <si>
    <t>ROLLO PAPEL KRAF</t>
  </si>
  <si>
    <t xml:space="preserve">RECARGA DE EXTINTORES ABC10LB </t>
  </si>
  <si>
    <t>FORMATOS O TALONARIOS</t>
  </si>
  <si>
    <t>2 INFORMES DE GESTION, EN JULIO Y DICIEMBRE</t>
  </si>
  <si>
    <t xml:space="preserve">TRANSPORTES JORNADAS CAMPAÑAS DE SEGURIDAD AREA RURAL </t>
  </si>
  <si>
    <t xml:space="preserve">APOYO AL MANTENIMIENTO TECNICO DE LA EMISORA </t>
  </si>
  <si>
    <t>MARZO</t>
  </si>
  <si>
    <t>CONTRATO EMISORA NARE STEREO PARA LA REALIZACION DE PROGRAMAS CUÑAS ENFOCADAS A LA SEGURIDAD CIUDADANA</t>
  </si>
  <si>
    <t xml:space="preserve">PLAN DE ESTIMULOS PERSONAL VINCULADO ALCALDIA MUNICIPAL, CAPACITACION, MOTIVACION PARA  GENERAR UN MEJOR SERVICIO. </t>
  </si>
  <si>
    <t>CAMPAÑAS PREVENTIVAS PARA EL USO DE LA POLVORA</t>
  </si>
  <si>
    <t xml:space="preserve">CAMPAÑAS DE PROMOCION TURISTICA DEL MUNICIPIO, PROMOS, CARAVANAS DE RECORRIDO POR LOS SITIOS TURISTICOS, EDUCACION AMBIENTAL, CAPACITACION A COMERCIANTES Y COMUNIDAD EN GENERAL </t>
  </si>
  <si>
    <t xml:space="preserve">APOYO LOGISTICO PARA LA REALIZACION DE 6 COMITES DE JUSTICIA TRANSICIONAL </t>
  </si>
  <si>
    <t>APOYO SEMANA POR LA PAZ</t>
  </si>
  <si>
    <t>CONVENIO</t>
  </si>
  <si>
    <t>JUNIO</t>
  </si>
  <si>
    <t>MAYO</t>
  </si>
  <si>
    <t>APOYO OPERATIVO PARA EL MANEJO ADECUADO DEL ARCHIVO MUNICIPAL.</t>
  </si>
  <si>
    <t xml:space="preserve">ENERO   </t>
  </si>
  <si>
    <t>PRESTACION DE SERVICIOS PARA EL FORTALECIMIENTO DE LAS COMUNICACIONES INTERNAS Y EXTERNAS DE LA ADMINISTRACIÓN MUNICIPAL, ASI COMO TAMBIEN EL FORTALECIMIENTO DEL TURISMO Y ACTUALIZACION DEL PLAN DE TURISMO MUNICIPAL Y PUESTA EN MARCHA DE LA OFICINA DE TURISMO LOCAL EN EL MUNICIPIO DE ALEJANDRIA.</t>
  </si>
  <si>
    <t>ENERO</t>
  </si>
  <si>
    <t>CONTRATO JURIDICO</t>
  </si>
  <si>
    <t>ENLACE DE VICTIMAS DEL MUNICIPIO DE ALEJANDRÍA ANTIOQUIA, CON EL OBJETIVO DE APOYAR TODAS LAS ACCIONES ORIENTADAS A LA ATENCIÓN DE LAS VICTIMAS DEL CONFLICTO Y FAMILIAS RETORNADAS EN EL MUNICIPIO DE ALEJANDRINA.</t>
  </si>
  <si>
    <t>PRESTACIÓN DE SERVICIOS PROFESIONALES PARA BRINDAR CAPACITACIÓN A LOS SERVIDORES PÚBLICOS DEL MUNICIPIO DE ALEJANDRÍA, DENTRO DEL  DESARROLLO INTEGRAL DEL PROGRAMA DE CAPACITACIÓN Y ESTÍMULOS.</t>
  </si>
  <si>
    <t>MARZO, JUNIO, SEPTIEMBRE, NOVIEMBRE</t>
  </si>
  <si>
    <t>PRESTACION DE SERVICIOS PROFESIONALES</t>
  </si>
  <si>
    <t xml:space="preserve">ASESORIA Y SOPORTE EN INFORMATICA PARA LA ADMINISTRACION MUNICIPAL DE ALEJANDRIA  </t>
  </si>
  <si>
    <t>TELEVISOR PLASMA  PARA SALA DE JUNTAS</t>
  </si>
  <si>
    <t>ARCHIVADORES EN MADERA CUATRO GAVETAS</t>
  </si>
  <si>
    <t>CONVENIO CON LA CARCEL DE SANTO SOMINGO YA QUE NO CONTAMOS CON UN CENTRO PENITENCIARIO APROPIADO</t>
  </si>
  <si>
    <t>CONVENIO CETRA ( HOGARES DE PASO)</t>
  </si>
  <si>
    <t>CAMPAÑAS COMISARIA DE FAMILIA</t>
  </si>
  <si>
    <t>MANTENIMIENTO PARQUE AUTOMOR MUNICIPIO DE ALEJANDRIA</t>
  </si>
  <si>
    <t>DOTACION MORGUE MUNICIPAL</t>
  </si>
  <si>
    <t xml:space="preserve">MARZO    </t>
  </si>
  <si>
    <t xml:space="preserve">APOYO CONVENIO TRANSITO DEPARTAMENTAL </t>
  </si>
  <si>
    <t>ABRIL</t>
  </si>
  <si>
    <t>SEÑALIZACION DE TRANSITO</t>
  </si>
  <si>
    <t>PAGO DE POLIZAS PARA RESPONSABILIDAD CIVIL DE LA ADMINISTRACION Y VIDA GRUPO</t>
  </si>
  <si>
    <t>CONVENIO ADULTO MAYOR: -ATENCION INTEGRAL DE ADULTOS MAYORES INSTITUCIONALIZADOS DE ESCASOS RECURSOS ECONOMICOS.                                                                                 -PROMOVER, EJECUTAR Y DESARROLLAR ACTIVIDADES DE MANUALIDADES PARA LAS PERSONAS ADULTAS MAYORES.</t>
  </si>
  <si>
    <t xml:space="preserve">ENLACE EMPRENDIMIENTO COMUNITARIO </t>
  </si>
  <si>
    <t>SERVICIOS ENCUENTRO  DE ASOCIACIONES FORTALECIMIENTO COMUNITARIO.</t>
  </si>
  <si>
    <t>NACION</t>
  </si>
  <si>
    <t>ADQUISICION MOTO</t>
  </si>
  <si>
    <t>8 DIAS</t>
  </si>
  <si>
    <t>SUBSIDIOS Y RECAUDO DE LOS SERVICIOS PUBLICOS DOMICILIARIOS</t>
  </si>
  <si>
    <t>CONTRATO Y PAGO SERVICIO DE TRANSPORTE DE RESIDUOS SOLIDOS INSERVIBLES VIGENCIA 2014 ( sea al fondo rotatorio de vehiculos o contratacion direta, dependiendo sea el caso presentado )</t>
  </si>
  <si>
    <t>PAGO  DIRECTO</t>
  </si>
  <si>
    <t xml:space="preserve">SUBSIDIOS ACUEDUCTO, ALCANTARILLADO Y ASEO </t>
  </si>
  <si>
    <t>PAGO TASAS RETRIBUTIVAS Y RECURSO HIDRICO</t>
  </si>
  <si>
    <t>CONTRATO APOYO A LA GESTION ANALISIS DE AGUA TRATADA ( FISICOQUIMICO Y MICROBIOLOGICO)</t>
  </si>
  <si>
    <t>CONTRATO APOYO A LA GESTION PARA SUMINISTRO DE SIETE PIPETAS DE CLORO</t>
  </si>
  <si>
    <t>CONTRATO DE APOYO A LA GESTION PARA EL NORMAL FUNCIONAMIENTO DE LA UNIDAD DE SERVICIOS PUBLICOS</t>
  </si>
  <si>
    <t>CONTRATO DE APOYO A LA GESTION PARA EL CARGUE AL SISTEMA UNICO DE INFORMACION SUI DE LA SUPERINTENDENCIA DE SERVICIOS PUBLICOS DOMICILIARIOS</t>
  </si>
  <si>
    <t>CONTRATO APOYO A LA GESTION, SUMINISTRO DE DOS MIL FORMATOS PARA LA FACTURACION DE LA UNIDAD</t>
  </si>
  <si>
    <t>SGP - AGUA POTABLE Y SANEAMIENTO BASICO</t>
  </si>
  <si>
    <t xml:space="preserve">CONTRATO DE APOYO A LA GESTION PARA EL AVALUO DE LOTE, PARA CONSTRUCCION ACUEDUCTO MULTIVEREDAL </t>
  </si>
  <si>
    <t>PAGO POR CONCEPTO ADQUISICION DE PREDIO PARA CONSTRUCCION DE UN ACUEDUCTO MULTIVEREDAL</t>
  </si>
  <si>
    <t>OPTIMIZACION Y MANTENIMIENTO ACUEDUCTO MULTIVEREDAL DE CRUCES, INMACULADA, CERRO Y SAN JOSE</t>
  </si>
  <si>
    <t>EMPRESTITO</t>
  </si>
  <si>
    <t>OPTIMIZACION ACUEDUCTO MULTIVEREDAL SAN MIGUEL EL RESPALDO</t>
  </si>
  <si>
    <t xml:space="preserve">LICITACION </t>
  </si>
  <si>
    <t>PAGO A LA CAR, POR  CONCEPTO DE MERCED DE AGUAS PARA EL ACUEDUCTO SAN MIGUEL, CRUCES Y EL POPO</t>
  </si>
  <si>
    <t>EDUCACION AL USUARIO ( AAA )</t>
  </si>
  <si>
    <t>CONVENIO PRESTACION SERVICIO DE ASEO, RECOLECCION Y DISPOSICION FINAL DE RESIDUOS SOLIDOS</t>
  </si>
  <si>
    <t>CONVENIO CON COOPERACION</t>
  </si>
  <si>
    <t>DIANA MARCELA CASTAÑO, servipublicos@alejandria-antioquia.gov.co</t>
  </si>
  <si>
    <t>PERSONAL  CONTRATADO PARA REALIZAR LAS LABORES DE FORMACION EN LAS AREAS DE DANZA, MUSICA Y TEATRO</t>
  </si>
  <si>
    <t xml:space="preserve">COMPUTADORES  DE MESA </t>
  </si>
  <si>
    <t xml:space="preserve">CAMARA FILMADORA </t>
  </si>
  <si>
    <t>SEGURO DE INSTRUMENTOS MUSICALES PARA LA ESCUELA DE MUSICA Y LA BANDA MARCIAL</t>
  </si>
  <si>
    <t>10 DIAS</t>
  </si>
  <si>
    <t>ARRIENDO P.V.D.</t>
  </si>
  <si>
    <t>RECARGA EXTINTO A.B.C 10 LB</t>
  </si>
  <si>
    <t>EXTINTORES A.B.C 10 LB</t>
  </si>
  <si>
    <t xml:space="preserve">DOTACIÓN BOTIQUINES PRIMEROS AUXILIOS </t>
  </si>
  <si>
    <t>20 DIAS</t>
  </si>
  <si>
    <t>6,000,000</t>
  </si>
  <si>
    <t>2,000,000</t>
  </si>
  <si>
    <t>15,000,000</t>
  </si>
  <si>
    <t>8,000,000</t>
  </si>
  <si>
    <t>10,000,000</t>
  </si>
  <si>
    <t>20,000,000</t>
  </si>
  <si>
    <t>3,000,000</t>
  </si>
  <si>
    <t>5,000,000</t>
  </si>
  <si>
    <t>60,000,000</t>
  </si>
  <si>
    <t>25,000,000</t>
  </si>
  <si>
    <t>LICUADORAS</t>
  </si>
  <si>
    <t>OLLAS A PRESION, TENEDORES, CUCHARAS, PLATOS, TAZAS</t>
  </si>
  <si>
    <t>NEVERAS</t>
  </si>
  <si>
    <t>IMPLEMENTACIÓN POLITICA DIGITAL EN EL MUNICIPIO</t>
  </si>
  <si>
    <t>FORTALECIMIENTO DE SISTEMA INTEGRADO DE MATRICULAS DE ESTUDIANTES SIMAT</t>
  </si>
  <si>
    <t xml:space="preserve">PERSONAL CONTRATADO PARA REALIZAR LAS LABORES DE FORMACIÓN EN EL AREA DE DEPORTES </t>
  </si>
  <si>
    <t>APOYO PARQUE EDUCATIVO</t>
  </si>
  <si>
    <t>SEGUROS EQUIPOS ELECTRONICOS DE LOS ESCUELAS RURALES Y DEL P.V.D</t>
  </si>
  <si>
    <t>APOYO INSTITUCIÓN EDUCATIVA PROCESA DELGADO</t>
  </si>
  <si>
    <t>PROGRAMAS ANTIOQUIA DIGITAL</t>
  </si>
  <si>
    <t>ARREGLO Y MANTENIMIENTO DE PUERTAS Y CHAPAS ESCUELAS RURALES</t>
  </si>
  <si>
    <t>FORTALECIMIENTO A LA CALIDAD DE LA EDUCACIÓN</t>
  </si>
  <si>
    <t xml:space="preserve">APOYO A ACTIVIDADES CULTURALES Y DEPORTIVAS </t>
  </si>
  <si>
    <t>APOYO A DIAS ESPECIALES Y FESTIVOS CIVILES Y RELIGIOSOS, 20 JULIO, 11 DE AGOSTO,SEMANA SANTA, NAVIDAD</t>
  </si>
  <si>
    <t>MANTENIMIENTO DE INSTRUMENTOS MUSICALES</t>
  </si>
  <si>
    <t>COORDINADOR DE DEPORTES</t>
  </si>
  <si>
    <t>MANTENIMIENTO TABLETS, COMPUTADORES Y PORTATILES DE LA SECRETARÍA</t>
  </si>
  <si>
    <t>PROGRAMA RADIAL SEMANAL EMISORA NARE ESTEREO</t>
  </si>
  <si>
    <t>INTERNET INSTITUCIONES EDUCATIVAS</t>
  </si>
  <si>
    <t>MANTENIMIENTO SALA VIDEO CONFERENCIAS</t>
  </si>
  <si>
    <t>TRANSPORTE ESCOLAR Y UNIVERSITARIO</t>
  </si>
  <si>
    <t>APOYO ESTUDIANTES BAJOS RECURSOS</t>
  </si>
  <si>
    <t>CAPACITACIÓN DOCENTES</t>
  </si>
  <si>
    <t>SEGUROS EQUIPOS ELECTRONICOS DE LA I.E PROCESA DELGADO</t>
  </si>
  <si>
    <t>APOYO PARQUE INFANTILES ESCUELAS RURALES</t>
  </si>
  <si>
    <t>BOTELLAS DE ALCOHOL</t>
  </si>
  <si>
    <t>ASESORIA CONTABLE</t>
  </si>
  <si>
    <t>PRESTACION DE SERVICIOS</t>
  </si>
  <si>
    <t xml:space="preserve">TARDE DE SALUD MENTAL </t>
  </si>
  <si>
    <t>MANTENIMIENTOS DE EQUIPOS</t>
  </si>
  <si>
    <t>FOTOCOPIAS</t>
  </si>
  <si>
    <t xml:space="preserve">FICHAS </t>
  </si>
  <si>
    <t>ASESORIA Y ACTUALIZACION DEL SOFTWARE</t>
  </si>
  <si>
    <t>Ley 99/1993</t>
  </si>
  <si>
    <t>INSUMOS  FORTALECIMIENTO DEL SECTOR AGRICOLA</t>
  </si>
  <si>
    <t>SGP</t>
  </si>
  <si>
    <t>Acuerdo 26 de 08/11/2013</t>
  </si>
  <si>
    <t xml:space="preserve">CEPILLOS </t>
  </si>
  <si>
    <t>SOFTWARE PARA OFICINA</t>
  </si>
  <si>
    <t xml:space="preserve">MUNICIPIO DE ALEJANDRIA ANTIOQUIA </t>
  </si>
  <si>
    <t>DISCO COMPACTO CD CON ESTUCHE</t>
  </si>
  <si>
    <t>PAPEL PARA FORRAR (CONTAC)</t>
  </si>
  <si>
    <t>PROMOCION Y DIFUSION DEL MUNICIPIO A TRAVES DE LA PUBLICACION EN DIFERENTES MEDIOS, RADIO, TV E IMPRESOS</t>
  </si>
  <si>
    <t>CONSTRUCCION DE VIVIENDA A NIVEL URBANO Y RURAL</t>
  </si>
  <si>
    <t>SEGURO DE INCENDIOS</t>
  </si>
  <si>
    <t>BALIZA</t>
  </si>
  <si>
    <t>ESTANTES METALICOS MOVILES</t>
  </si>
  <si>
    <t>TEMPERAS</t>
  </si>
  <si>
    <t>TACHUELAS DE COLORES</t>
  </si>
  <si>
    <t>BORRADORES PARA TABLERO TIZA</t>
  </si>
  <si>
    <t>ESCOBAS</t>
  </si>
  <si>
    <t>TINTA PARA HUELLAS DACTILARES</t>
  </si>
  <si>
    <t>SANDRA MILENA GUTIERREZ GIRALDO hacienda@alejandria-antioquia.gov.co</t>
  </si>
  <si>
    <t>SANDRA MILENA GUTIERREZ hacienda@alejandria-antioquia.gov.co</t>
  </si>
  <si>
    <t>SANDRA MILENA GUTIERREZ hacienda@alejandria-antioquia.gov.co, Secretaria de planecion, secretaria de salud, secretaria de educacion, cultura y deportes, unidad de servicios publicos, unidad agro-ambiental</t>
  </si>
  <si>
    <t>SANDRA MILENA GUTIERREZ, GLORIA CECILA NARANJO hacienda@alejandria-antioquia.gov.co</t>
  </si>
  <si>
    <t>JULIAN HUMBETO VASQUEZ MONTOYA planeacion@alejandria-antioquia.gov.co</t>
  </si>
  <si>
    <t>SANDRA MILENA GUTIERREZ hacienda@alejandria-antioquia.gov.co, NUBIA PIEDAD VALLEJO gobierno@alejandria-antioquia.gov.co</t>
  </si>
  <si>
    <t>NUBIA PIEDAD VALLEJO gobierno@alejandria-antioquia.gov.co, JULIAN HUMBETO VASQUEZ MONTOYA planeacion@alejandria-antioquia.gov.co</t>
  </si>
  <si>
    <t>WILMAR IGNACIO VELASQUEZ  educacion@alejandria-antioquia.gov.co</t>
  </si>
  <si>
    <t>WILMAR IGNACIO VELASQUEZ educacion@alejandria-antioquia.gov.co</t>
  </si>
  <si>
    <t>JULIAN HUMBERTO VASQUEZ MONTOYA planeacion@alejandria-antioquia.gov.co</t>
  </si>
  <si>
    <t>WILMAR IGNACIO VELASQUEZ   educacion@alejandria-antioquia.gov.co</t>
  </si>
  <si>
    <t>WILMAR IGNACIO  VELASQUEZ   educacion@alejandria-antioquia.gov.co</t>
  </si>
  <si>
    <t>ORLADO ALBERTO VARGAS  E-mail: unidadagroambiental@alejandria-antioquia.gov.co</t>
  </si>
  <si>
    <t>120.000.000.</t>
  </si>
  <si>
    <t>11MESES</t>
  </si>
  <si>
    <t>14,000,000</t>
  </si>
  <si>
    <t>APOYO A PROGRAMAS DE CAPACITACION PARA EL TRABAJO Y EL DESARROLLO HUMANO</t>
  </si>
  <si>
    <t>18,000,000</t>
  </si>
  <si>
    <t>APOYO A PROGRAMAS DE EDUCACION TECNICA Y PROFESIONAL</t>
  </si>
  <si>
    <t>PROGRAMAS DE ALFABETIZACION</t>
  </si>
  <si>
    <t>APOYO A ESCUELAS SALUDABLES</t>
  </si>
  <si>
    <t>TALADRO</t>
  </si>
  <si>
    <t>BROCAS LAMINADAS 1/4</t>
  </si>
  <si>
    <t xml:space="preserve">CONTRATACION DIRECTA </t>
  </si>
  <si>
    <t xml:space="preserve">DOTACION DE BIBLIOTECA PUBLICA </t>
  </si>
  <si>
    <t xml:space="preserve">NO </t>
  </si>
  <si>
    <t>UNIFORMES  DE DOTACION PARA EL GRUPO DE BANDA MARCIAL, DANZA,  TEATRO Y MUSICA.</t>
  </si>
  <si>
    <t xml:space="preserve">  SILLAS PARA MUSICO SIN DESCANSA BRAZOS </t>
  </si>
  <si>
    <t xml:space="preserve">MEMORIA USB </t>
  </si>
  <si>
    <t>LUBRICANTES 556</t>
  </si>
  <si>
    <t>5 MESES</t>
  </si>
  <si>
    <t>PROPIOS</t>
  </si>
  <si>
    <t>UBER ARBEY AGUILAR CARMONA dls@alejandria-antioquia.gov.co</t>
  </si>
  <si>
    <t>ENERO DE 2015</t>
  </si>
  <si>
    <t>JUNIO DE 2015</t>
  </si>
  <si>
    <t>3 MESES</t>
  </si>
  <si>
    <t>MAYO DE 2015</t>
  </si>
  <si>
    <t>ENERO 14 DE 2015</t>
  </si>
  <si>
    <t>POLITICA PUBLICA DE SEGURIDAD ALIMENTARIA</t>
  </si>
  <si>
    <t xml:space="preserve"> ENERO 2015</t>
  </si>
  <si>
    <t>25 DE ENERO 2015</t>
  </si>
  <si>
    <t>10 MESES</t>
  </si>
  <si>
    <t>01 MES</t>
  </si>
  <si>
    <t>03 MESES</t>
  </si>
  <si>
    <t>05 MESES</t>
  </si>
  <si>
    <t>PAGO  POR CONCEPTO DE EMPRESTITO DE 500´000,000, PARA LA OPTIMIZACION Y MANTENIMIENTO DE ACUEDUCTOS VEREDALES DE CRUCES Y SAN MIGUEL</t>
  </si>
  <si>
    <t xml:space="preserve">FEBRERO  </t>
  </si>
  <si>
    <t xml:space="preserve">12 MESES </t>
  </si>
  <si>
    <t>CONTRATO DE SUMINISTROS PARA LOS SISTEMAS DE ACUEDUCTO Y  ALCANTARILLADO</t>
  </si>
  <si>
    <t>APOYAR A LA SECRETARIA DE PLANEACION Y A LA UNIDAD DE SERVICIOS PUBLICOS, PARA LA SUPERVISION Y CONTROL DE PROYECTOS EN ETAPA DE FORMULACION, EJECUCION  Y OPERACIÓN DEL SISTEMA GENERAL DE REGALIAS Y DEMAS PROYECTOS QUE ESTEN A CARGO DE ESTAS DEPENDENCIAS.</t>
  </si>
  <si>
    <t>04 MESES</t>
  </si>
  <si>
    <t>8 MESES</t>
  </si>
  <si>
    <t>9 MESES</t>
  </si>
  <si>
    <t>6 MESES</t>
  </si>
  <si>
    <t>3MESES</t>
  </si>
  <si>
    <t>2 MESES</t>
  </si>
  <si>
    <t xml:space="preserve">MINIMA CUANTIA </t>
  </si>
  <si>
    <t>SEPTIEMBRE</t>
  </si>
  <si>
    <t>5 DIAS</t>
  </si>
  <si>
    <t>MARZO, JUNIO, SEPTIEMBRE, DICIEMBRE</t>
  </si>
  <si>
    <t>10 DIAS POR MES</t>
  </si>
  <si>
    <t>1 DIAS</t>
  </si>
  <si>
    <t>MANTENIMIENTO DE LA INFAESTRUCTURA EDUCATIVA  DE LAS SEDES DE PRIMARIO Y SECUNDARIA DE LA INSTITUCION PROCESA DELGADO Y LOS CER LA INMACULADA Y PIEDRAS</t>
  </si>
  <si>
    <t xml:space="preserve">FEBRERO </t>
  </si>
  <si>
    <t>LICITACION</t>
  </si>
  <si>
    <t>GOBERNACION-SGR</t>
  </si>
  <si>
    <t>INTERVENTORIA TECNICA ADMINISTRATIVA Y FINANCIERA EL MANTENIMIENTO DE LAS SEDES DE PRIMARIO Y SECUNDARIA DE LA INSTITUCION PROCESA DELGADO Y LOS CER LA INMACULADA Y PIEDRAS</t>
  </si>
  <si>
    <t>4 MESES</t>
  </si>
  <si>
    <t>SGR - GOBERNACION</t>
  </si>
  <si>
    <t>MEJORAMIENTO DE LA UNIDAD DEPORTIVA (CANCHA DE FÚTBOL) UBICADA EN EL MUNICIPIO DE ALEJANDRÍA-ANTIOQUIA.</t>
  </si>
  <si>
    <t>COLDEPORTES-MPIO</t>
  </si>
  <si>
    <t>INTERVENTORIA TECNICA ADMINISTRATIVA Y FINANCIERA PARA EL MEJORAMIENTO DE LA UNIDAD DEPORTIVA (CANCHA DE FÚTBOL) UBICADA EN EL MUNICIPIO DE ALEJANDRÍA-ANTIOQUIA.</t>
  </si>
  <si>
    <t>COLDEPORTES-SGR</t>
  </si>
  <si>
    <t>CONSTRUCCION DE PLACAS POLIDEPORTIVAS EN LA ZONA URBANA Y RURAL DEL MUNICIPIO DE Alejandría</t>
  </si>
  <si>
    <t>CONSTRUCCION CENTRO INTEGRADO DE LA CULTURA</t>
  </si>
  <si>
    <t>GOBERNACION</t>
  </si>
  <si>
    <t>INTERVENTORIA TECNICA ADMINISTRATIVA Y FINANCIERA PARA LA CONSTRUCCION DEL CENTRO INTEGRADO DE LA CULTURA</t>
  </si>
  <si>
    <t>INTERVENTORIA TECNICA ADMINISTRATIVA Y FINANCIERA PARA EL CONTROL DE FOCOS EROSIVOS EN LA ZONA URBANA DEL MUNICIPIO DE Alejandría</t>
  </si>
  <si>
    <t>CORNARE</t>
  </si>
  <si>
    <t>CONSTRUCCION DE ADECUACIONES PARQUE PRINCIPAL</t>
  </si>
  <si>
    <t>CORNARE-MPIO</t>
  </si>
  <si>
    <t>INTERVENTORIA TECNICA ADMINISTRATIVA Y FINANCIERA PARA LAS ADECUACIONES DEL PARQUE PRINCIPAL</t>
  </si>
  <si>
    <t>CONSTRUCCION Y OPTIMIZACION DE PLANTAS DE TRATAMIENTO DE AGUA RESIDUAL Y CONSTRUCCION DE REDES DE ALCANTARILLADO</t>
  </si>
  <si>
    <t>INTERVENTORIA TECNICA ADMINISTRATIVA Y FINANCIERA CONSTRUCCION Y OPTIMIZACION DE PLANTAS DE TRATAMIENTO DE AGUA RESIDUAL Y CONSTRUCCION DE REDES DE ALCANTARILLADO</t>
  </si>
  <si>
    <t>MEJORAMIENTO AMBIENTAL Y PAISAJISTICO DE LA QUEBRADA NUDILLALES Y BALNEARIO POR MEDIO DE ACTIVIDADES QUE CONLLEVEN A LA PROTECCION, Y RECUPERACION DE RECURSOS NATURALES EN ESTA ZONA DEL MUNICIPIO DE ALEJANDRIA</t>
  </si>
  <si>
    <t>APOYO A SECRETARIA DE HACIENDA</t>
  </si>
  <si>
    <t xml:space="preserve">PROPIOS </t>
  </si>
  <si>
    <t xml:space="preserve">COFINANCIACION </t>
  </si>
  <si>
    <t xml:space="preserve">GESTION </t>
  </si>
  <si>
    <t xml:space="preserve">CONVENIO </t>
  </si>
  <si>
    <t xml:space="preserve">5 DIAS </t>
  </si>
  <si>
    <t>13 MESES</t>
  </si>
  <si>
    <t xml:space="preserve">11 MESES </t>
  </si>
  <si>
    <t xml:space="preserve">10 MESES </t>
  </si>
  <si>
    <t xml:space="preserve">1 AÑO </t>
  </si>
  <si>
    <t xml:space="preserve">2 DIAS </t>
  </si>
  <si>
    <t xml:space="preserve">6 MESES </t>
  </si>
  <si>
    <t xml:space="preserve">PRESTACION DE SERVICIOS </t>
  </si>
  <si>
    <t xml:space="preserve">MINIMA  CUANTIA </t>
  </si>
  <si>
    <t xml:space="preserve"> MINIMA CUANTIA </t>
  </si>
  <si>
    <t xml:space="preserve"> CONTRATACION DIRECTA </t>
  </si>
  <si>
    <t xml:space="preserve">1 MES </t>
  </si>
  <si>
    <t xml:space="preserve">6 DIAS </t>
  </si>
  <si>
    <t xml:space="preserve">30 DIAS </t>
  </si>
  <si>
    <t xml:space="preserve">ENERO </t>
  </si>
  <si>
    <t>AGOSTO</t>
  </si>
  <si>
    <t>FEBRERO A DICIEMBRE</t>
  </si>
  <si>
    <t>MARZO A DICIEMBRE</t>
  </si>
  <si>
    <t xml:space="preserve">MARZO </t>
  </si>
  <si>
    <t>CARTILLAS MANUAL DE CONVIVENVIA CIUDADANA</t>
  </si>
  <si>
    <t>CAMILLAS RIGIDAS EN POLIPROPILENO</t>
  </si>
  <si>
    <t>GABINETES COMPLETOS CONTRA INCENDIOS INSTALADOS</t>
  </si>
  <si>
    <t>SEÑALIZACION DE EMERGENCIAS</t>
  </si>
  <si>
    <t xml:space="preserve">ABRIL </t>
  </si>
  <si>
    <t xml:space="preserve">8 DIAS </t>
  </si>
  <si>
    <t>JUNIO Y DICIEMBRE</t>
  </si>
  <si>
    <t>ENERO A DICIEMBRE</t>
  </si>
  <si>
    <t xml:space="preserve">FUERZA PUBLICA </t>
  </si>
  <si>
    <t>CAMPAÑA PUBLICACIÓN MANUAL DE CONVIVENCIA CIUDADANA, ACTUALIZACION E IMPRESIÓN DE 1000 CARTILLAS, 1000 VOLANTES Y 10 TALLERES</t>
  </si>
  <si>
    <t>DICIEMBRE</t>
  </si>
  <si>
    <t xml:space="preserve">JUNIO  </t>
  </si>
  <si>
    <t xml:space="preserve">NOVIEMBRE Y DICIEMBRE </t>
  </si>
  <si>
    <t xml:space="preserve">CARAVANA ENCUENTRO DE MEDIOS ALTERNATIVOS </t>
  </si>
  <si>
    <t>JULIO</t>
  </si>
  <si>
    <t>CREACION DE LA PAGINA  WEB</t>
  </si>
  <si>
    <t>2 MES</t>
  </si>
  <si>
    <t>CREACION DE UN VIDEO PARA LA INTERPRETACION DEL HIMNO ALEJANDRIA</t>
  </si>
  <si>
    <t xml:space="preserve">MAYO </t>
  </si>
  <si>
    <t>FEBRERO, ABRIL, JUNIO, AGOSTO, OCTUBRE, NOVIEMBRE</t>
  </si>
  <si>
    <t>1 DIA POR MES</t>
  </si>
  <si>
    <t>APOYO A JORNADAS DE ASAMBLEAS DE VICTIMAS (2)</t>
  </si>
  <si>
    <t>MARZO, SEPTIEMBRE</t>
  </si>
  <si>
    <t xml:space="preserve">CONVENIO APOYO PARA EL RETORNO MUNICIPIO DE MEDELLIN UNIDAD DE VICTIMAS Y GOBERNACION DE ANTIOQUIA 2DA ETAPA </t>
  </si>
  <si>
    <t xml:space="preserve">DOTACION DE CARTELERAS Y AVISOS PUBLICOS PARA EL INTERIOR DE LA ALCALDIA MUNICIPAL </t>
  </si>
  <si>
    <t>5 DIAS POR MES</t>
  </si>
  <si>
    <t xml:space="preserve">MEJORAMIENTO AMBIENTAL Y PAISAJISTICO DE LA QUEBRADA NUDILLALES Y EL BALNEARIO MUNICIPAL POR MEDIO DE ACTIVIDADES QUE CONLLEVEN A LA PROTECCION Y CONSERVACION DE LOS RECURSOS NATURALES DE ESTA ZONA DEL MUNICIPIO DE ALEJANDRIA ANTIOQUIA </t>
  </si>
  <si>
    <t xml:space="preserve">MARZO  </t>
  </si>
  <si>
    <t xml:space="preserve">CONVENIO ISAGEN, CORNARE, MUNICIPIO, HOGAR JUVENIL </t>
  </si>
  <si>
    <t xml:space="preserve">CONVENIO PARA LA ATENCION DEL MENOR INFRACTOR </t>
  </si>
  <si>
    <t>ALCOHOCENSOR</t>
  </si>
  <si>
    <t xml:space="preserve">PUBLICIDAD PARA DIFERENTES CAMPAÑAS PREVENTIVAS </t>
  </si>
  <si>
    <t xml:space="preserve">CAMPAÑAS PREVENTIVAS DE SEGURIDAD CUIDADANA EN DIFERENTES MEDIOS DE COMUNICACIÓN </t>
  </si>
  <si>
    <t>15 DIAS POR MES</t>
  </si>
  <si>
    <t xml:space="preserve"> POLIZA DE RESPONSABILIDAD CIVIL</t>
  </si>
  <si>
    <t xml:space="preserve">15  DIAS </t>
  </si>
  <si>
    <t xml:space="preserve">MANTENIMIENTO DE VEHICULOS Y MOTOCICLETAS DEL COMANDO DEPOLICIA </t>
  </si>
  <si>
    <t xml:space="preserve">CLOSER EN MADERA </t>
  </si>
  <si>
    <t xml:space="preserve">UPS </t>
  </si>
  <si>
    <t xml:space="preserve">TRANSPORTE DE INSUMOS Y PERSONAL </t>
  </si>
  <si>
    <t xml:space="preserve">ARRENDMIENTO LOCAL COMERCIAL  </t>
  </si>
  <si>
    <t xml:space="preserve">FORMULACION Y APOYO DE PROYECTOS PRODUCTIVOS  </t>
  </si>
  <si>
    <t xml:space="preserve">ASISTENCIA TECNICA RURAL  </t>
  </si>
  <si>
    <t xml:space="preserve">MANTENIMIENTO DEL ORNATO URBANO Y SEMI - URBANO </t>
  </si>
  <si>
    <t xml:space="preserve">MANTENIMIENTO DE ZONAS VERDES </t>
  </si>
  <si>
    <t xml:space="preserve">CONSERVACION Y PROTECCION DE ZONA ABASTECEDORAS DE AGUA  </t>
  </si>
  <si>
    <t xml:space="preserve">EDUCACION AMBIENTAL </t>
  </si>
  <si>
    <t xml:space="preserve">SANEAMIENTO BASICO CON POZOS EN FIBRA DE VIDRIO </t>
  </si>
  <si>
    <t xml:space="preserve">PRISER VEREDA EL RESPALDO </t>
  </si>
  <si>
    <t xml:space="preserve">PRISER  VEREDA CRUCES </t>
  </si>
  <si>
    <t xml:space="preserve">PRISER JUNTA CENTRAL </t>
  </si>
  <si>
    <t xml:space="preserve">PRISER  VEREDA LA PAVA </t>
  </si>
  <si>
    <t xml:space="preserve">MANEJO INTEGRAL DE RESIDUOS SOLIDOS </t>
  </si>
  <si>
    <t>PROYECTO PRODUCTIVO CON   EPM</t>
  </si>
  <si>
    <t xml:space="preserve">20 DIAS </t>
  </si>
  <si>
    <r>
      <t xml:space="preserve">APOYO OPERATIVO </t>
    </r>
    <r>
      <rPr>
        <sz val="11"/>
        <color indexed="63"/>
        <rFont val="Arial"/>
        <family val="2"/>
      </rPr>
      <t> EN ACTIVIDADES PROPIAS EMPRENDIDAS DESDE LA SECRETARIA DE GENERAL Y DE GOBIERNO PARA LA EFICIENCIA Y EFICACIA DE LA MISMA, A TRAVÉS DE CONVOCATORIAS A LOS DIFERENTES EVENTOS, REALIZACIÓN DE INFORMES, ACTAS DE LOS CONSEJOS DE SEGURIDAD Y DE GOBIERNO Y ORGANIZACIÓN DEL ARCHIVO DE LA OFICINA.</t>
    </r>
  </si>
  <si>
    <t>MARZO, JUNIO, SEPTIEMBRE</t>
  </si>
  <si>
    <t xml:space="preserve">SIEMBRA, PRODUCCION y COMERCIALIZACION  DE FIQUE </t>
  </si>
  <si>
    <t xml:space="preserve">MEJORAMIENTO DE PRACTICAS  AGRICOLAS Y  DISMINUCION  DE  FACTORES   DE RIESGO </t>
  </si>
  <si>
    <t xml:space="preserve">PROYECTO PRODUCTIVO CON  GENERADORA  ALEJANDRIA </t>
  </si>
  <si>
    <t xml:space="preserve">APOYO A LA GESTION AMBIENTAL </t>
  </si>
  <si>
    <t xml:space="preserve">SANEAMIENTO BASICO </t>
  </si>
  <si>
    <t>ESCRITORIO GERENCIAL</t>
  </si>
  <si>
    <t>16'800.000</t>
  </si>
  <si>
    <t>1'500.000</t>
  </si>
  <si>
    <t>157'500.000</t>
  </si>
  <si>
    <t>21'000.000</t>
  </si>
  <si>
    <t>42'000.000</t>
  </si>
  <si>
    <t>26'565.000</t>
  </si>
  <si>
    <t>17'325.000</t>
  </si>
  <si>
    <t>26'250.000</t>
  </si>
  <si>
    <t>25'410.000</t>
  </si>
  <si>
    <t>19'000.000</t>
  </si>
  <si>
    <t>8'500.000</t>
  </si>
  <si>
    <t>17'850.000</t>
  </si>
  <si>
    <t>FBRERO</t>
  </si>
  <si>
    <t xml:space="preserve">CONVENIO PSICOSOCIALCOOGRANADA- UNIVERSIDAD DE ANTIOUIA- MUNICIPIO EN  ATENCION A VICTIMAS </t>
  </si>
  <si>
    <t>LOGISITICA CON DESTINO A LAS DIFERENTES ACTIVIDADES O PROGRAMAS A MANEJAR DESDE LA SECRETARIA DE GOBIERNO</t>
  </si>
  <si>
    <t xml:space="preserve">11MESES </t>
  </si>
  <si>
    <t xml:space="preserve">BALDES </t>
  </si>
  <si>
    <t>CORTADORA DE PAPEL (BISTURI)</t>
  </si>
  <si>
    <t>CUCHILLAS PARA BISTURI (PAQUETE  X 10 UNIDADES)</t>
  </si>
  <si>
    <t xml:space="preserve">ELASTICOS </t>
  </si>
  <si>
    <t>TANQUES RECIPIENTES ALMACENADORES(PARA BASURA)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</si>
</sst>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_);\(&quot;$&quot;\ #,##0\)"/>
  </numFmts>
  <fonts count="11" x14ac:knownFonts="1">
    <font>
      <sz val="11"/>
      <color theme="1"/>
      <name val="Calibri"/>
      <family val="2"/>
      <scheme val="minor"/>
    </font>
    <font>
      <sz val="10"/>
      <name val="Arial"/>
      <family val="2"/>
    </font>
    <font>
      <sz val="11"/>
      <color theme="0"/>
      <name val="Calibri"/>
      <family val="2"/>
      <scheme val="minor"/>
    </font>
    <font>
      <u/>
      <sz val="11"/>
      <color theme="10"/>
      <name val="Calibri"/>
      <family val="2"/>
      <scheme val="minor"/>
    </font>
    <font>
      <b/>
      <sz val="11"/>
      <color theme="1"/>
      <name val="Calibri"/>
      <family val="2"/>
      <scheme val="minor"/>
    </font>
    <font>
      <b/>
      <sz val="11"/>
      <color theme="1"/>
      <name val="Arial"/>
      <family val="2"/>
    </font>
    <font>
      <sz val="11"/>
      <name val="Arial"/>
      <family val="2"/>
    </font>
    <font>
      <sz val="11"/>
      <name val="Calibri"/>
      <family val="2"/>
      <scheme val="minor"/>
    </font>
    <font>
      <sz val="11"/>
      <color theme="1"/>
      <name val="Arial"/>
      <family val="2"/>
    </font>
    <font>
      <sz val="11"/>
      <color indexed="63"/>
      <name val="Arial"/>
      <family val="2"/>
    </font>
    <font>
      <sz val="11"/>
      <color rgb="FF000000"/>
      <name val="Arial"/>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2" fillId="2" borderId="0" applyNumberFormat="0" applyBorder="0" applyAlignment="0" applyProtection="0"/>
    <xf numFmtId="0" fontId="3" fillId="0" borderId="0" applyNumberFormat="0" applyFill="0" applyBorder="0" applyAlignment="0" applyProtection="0"/>
    <xf numFmtId="0" fontId="1" fillId="0" borderId="0"/>
  </cellStyleXfs>
  <cellXfs count="117">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4" fillId="0" borderId="0" xfId="0" applyFont="1" applyAlignment="1"/>
    <xf numFmtId="0" fontId="2" fillId="2" borderId="6" xfId="1" applyBorder="1" applyAlignment="1">
      <alignment wrapText="1"/>
    </xf>
    <xf numFmtId="0" fontId="0" fillId="0" borderId="0" xfId="0"/>
    <xf numFmtId="0" fontId="4" fillId="0" borderId="0" xfId="0" applyFont="1" applyAlignment="1">
      <alignment wrapText="1"/>
    </xf>
    <xf numFmtId="0" fontId="2" fillId="2" borderId="5" xfId="1" applyBorder="1" applyAlignment="1">
      <alignment wrapText="1"/>
    </xf>
    <xf numFmtId="0" fontId="0" fillId="0" borderId="7" xfId="0" applyBorder="1" applyAlignment="1">
      <alignment wrapText="1"/>
    </xf>
    <xf numFmtId="0" fontId="0" fillId="0" borderId="8" xfId="0" applyBorder="1" applyAlignment="1">
      <alignment wrapText="1"/>
    </xf>
    <xf numFmtId="0" fontId="2" fillId="2" borderId="9" xfId="1" applyBorder="1" applyAlignment="1">
      <alignment horizontal="left" wrapText="1"/>
    </xf>
    <xf numFmtId="0" fontId="0" fillId="0" borderId="0" xfId="0" applyFill="1" applyAlignment="1">
      <alignment wrapText="1"/>
    </xf>
    <xf numFmtId="0" fontId="3" fillId="0" borderId="3" xfId="2" applyBorder="1" applyAlignment="1">
      <alignment wrapText="1"/>
    </xf>
    <xf numFmtId="0" fontId="0" fillId="0" borderId="3" xfId="0" applyBorder="1" applyAlignment="1">
      <alignment vertical="center" wrapText="1"/>
    </xf>
    <xf numFmtId="0" fontId="0" fillId="0" borderId="2" xfId="0" applyBorder="1" applyAlignment="1">
      <alignment vertical="center" wrapText="1"/>
    </xf>
    <xf numFmtId="164" fontId="0" fillId="0" borderId="3" xfId="0" applyNumberFormat="1" applyBorder="1" applyAlignment="1">
      <alignment horizontal="left" vertical="center" wrapText="1"/>
    </xf>
    <xf numFmtId="0" fontId="2" fillId="2" borderId="11" xfId="1" applyBorder="1" applyAlignment="1">
      <alignment horizontal="center" vertical="center" wrapText="1"/>
    </xf>
    <xf numFmtId="0" fontId="2" fillId="2" borderId="12" xfId="1" applyBorder="1" applyAlignment="1">
      <alignment horizontal="center" vertical="center" wrapText="1"/>
    </xf>
    <xf numFmtId="0" fontId="2" fillId="2" borderId="13" xfId="1" applyBorder="1" applyAlignment="1">
      <alignment horizontal="center" vertical="center" wrapText="1"/>
    </xf>
    <xf numFmtId="0" fontId="5" fillId="0" borderId="6" xfId="0" applyFont="1" applyBorder="1" applyAlignment="1">
      <alignment wrapText="1"/>
    </xf>
    <xf numFmtId="0" fontId="5" fillId="0" borderId="3" xfId="0" applyFont="1" applyBorder="1" applyAlignment="1">
      <alignment wrapText="1"/>
    </xf>
    <xf numFmtId="0" fontId="5" fillId="0" borderId="3" xfId="0" quotePrefix="1" applyFont="1" applyBorder="1" applyAlignment="1">
      <alignment horizontal="left" wrapText="1"/>
    </xf>
    <xf numFmtId="0" fontId="6" fillId="0" borderId="2" xfId="3" applyFont="1" applyFill="1" applyBorder="1" applyAlignment="1">
      <alignment horizontal="center" vertical="center" wrapText="1"/>
    </xf>
    <xf numFmtId="0" fontId="6" fillId="0" borderId="7" xfId="3" applyFont="1" applyFill="1" applyBorder="1" applyAlignment="1">
      <alignment horizontal="center" vertical="center" wrapText="1"/>
    </xf>
    <xf numFmtId="14" fontId="0" fillId="3" borderId="4" xfId="0" applyNumberFormat="1" applyFill="1" applyBorder="1" applyAlignment="1">
      <alignment horizontal="left"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5" xfId="3"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14" fontId="6" fillId="0" borderId="9"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6" xfId="0" applyFont="1" applyBorder="1" applyAlignment="1">
      <alignment horizontal="center" vertical="center" wrapText="1"/>
    </xf>
    <xf numFmtId="14" fontId="6" fillId="0" borderId="1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14" fontId="6" fillId="0" borderId="8"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15" fontId="6" fillId="0" borderId="9" xfId="0" applyNumberFormat="1" applyFont="1" applyBorder="1" applyAlignment="1">
      <alignment horizontal="center" vertical="center" wrapText="1"/>
    </xf>
    <xf numFmtId="15" fontId="6" fillId="0" borderId="1" xfId="0" applyNumberFormat="1" applyFont="1" applyBorder="1" applyAlignment="1">
      <alignment horizontal="center" vertical="center" wrapText="1"/>
    </xf>
    <xf numFmtId="15" fontId="6" fillId="0" borderId="8"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6" fillId="3" borderId="8" xfId="0" applyFont="1" applyFill="1" applyBorder="1" applyAlignment="1">
      <alignment horizontal="center" vertical="center" wrapText="1"/>
    </xf>
    <xf numFmtId="164" fontId="6" fillId="0" borderId="15" xfId="0" applyNumberFormat="1" applyFont="1" applyBorder="1" applyAlignment="1">
      <alignment horizontal="center" vertical="center" wrapText="1"/>
    </xf>
    <xf numFmtId="15" fontId="6" fillId="0" borderId="15" xfId="0" applyNumberFormat="1" applyFont="1" applyBorder="1" applyAlignment="1">
      <alignment horizontal="center" vertical="center" wrapText="1"/>
    </xf>
    <xf numFmtId="0" fontId="8" fillId="0" borderId="14"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10" xfId="0" applyNumberFormat="1" applyFont="1" applyBorder="1" applyAlignment="1">
      <alignment horizontal="center" vertical="center" wrapText="1"/>
    </xf>
    <xf numFmtId="164" fontId="8" fillId="3" borderId="1" xfId="0"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8" fillId="3" borderId="1"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14" fontId="8" fillId="0" borderId="15" xfId="0" applyNumberFormat="1" applyFont="1" applyBorder="1" applyAlignment="1">
      <alignment horizontal="center" vertical="center" wrapText="1"/>
    </xf>
    <xf numFmtId="164" fontId="8" fillId="0" borderId="15" xfId="0" applyNumberFormat="1" applyFont="1" applyBorder="1" applyAlignment="1">
      <alignment horizontal="center" vertical="center" wrapText="1"/>
    </xf>
    <xf numFmtId="164" fontId="8" fillId="0" borderId="27" xfId="0" applyNumberFormat="1" applyFont="1" applyBorder="1" applyAlignment="1">
      <alignment horizontal="center" vertical="center" wrapText="1"/>
    </xf>
    <xf numFmtId="0" fontId="8" fillId="0" borderId="1" xfId="0" applyFont="1" applyBorder="1" applyAlignment="1">
      <alignment horizontal="center"/>
    </xf>
    <xf numFmtId="164" fontId="8" fillId="0" borderId="1" xfId="0" applyNumberFormat="1" applyFont="1" applyBorder="1"/>
    <xf numFmtId="164" fontId="0" fillId="0" borderId="0" xfId="0" applyNumberFormat="1" applyAlignment="1">
      <alignment wrapText="1"/>
    </xf>
    <xf numFmtId="0" fontId="8" fillId="3" borderId="15" xfId="0" applyFont="1" applyFill="1" applyBorder="1" applyAlignment="1">
      <alignment horizontal="center" vertical="center" wrapText="1"/>
    </xf>
    <xf numFmtId="14" fontId="6" fillId="3" borderId="8" xfId="0" applyNumberFormat="1" applyFont="1" applyFill="1" applyBorder="1" applyAlignment="1">
      <alignment horizontal="center" vertical="center" wrapText="1"/>
    </xf>
    <xf numFmtId="0" fontId="8" fillId="0" borderId="0" xfId="0" applyFont="1" applyAlignment="1">
      <alignment wrapText="1"/>
    </xf>
    <xf numFmtId="0" fontId="6" fillId="0" borderId="2" xfId="3" applyFont="1" applyFill="1" applyBorder="1" applyAlignment="1">
      <alignment horizontal="center" wrapText="1"/>
    </xf>
    <xf numFmtId="0" fontId="6" fillId="0" borderId="2" xfId="3" applyFont="1" applyFill="1" applyBorder="1" applyAlignment="1">
      <alignment horizontal="center" vertical="center"/>
    </xf>
    <xf numFmtId="0" fontId="6" fillId="0" borderId="2" xfId="3" applyFont="1" applyFill="1" applyBorder="1" applyAlignment="1">
      <alignment horizontal="center"/>
    </xf>
    <xf numFmtId="0" fontId="6" fillId="0" borderId="7" xfId="3" applyFont="1" applyFill="1" applyBorder="1" applyAlignment="1">
      <alignment horizontal="center" vertical="center"/>
    </xf>
    <xf numFmtId="3" fontId="8" fillId="0" borderId="1" xfId="0" applyNumberFormat="1" applyFont="1" applyBorder="1" applyAlignment="1">
      <alignment horizontal="center"/>
    </xf>
    <xf numFmtId="164" fontId="6" fillId="3" borderId="8"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0" fontId="6" fillId="0" borderId="0" xfId="3" applyFont="1" applyFill="1" applyAlignment="1">
      <alignment horizontal="center"/>
    </xf>
    <xf numFmtId="0" fontId="6" fillId="0" borderId="1" xfId="3" applyFont="1" applyFill="1" applyBorder="1" applyAlignment="1">
      <alignment horizontal="center"/>
    </xf>
    <xf numFmtId="0" fontId="6" fillId="0" borderId="28" xfId="0" applyFont="1" applyBorder="1" applyAlignment="1">
      <alignment horizontal="center" vertical="center" wrapText="1"/>
    </xf>
    <xf numFmtId="0" fontId="6" fillId="0" borderId="10" xfId="0" applyFont="1" applyBorder="1" applyAlignment="1">
      <alignment horizontal="center" vertical="center" wrapText="1"/>
    </xf>
    <xf numFmtId="14" fontId="6"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17" fontId="8" fillId="0" borderId="8" xfId="0" applyNumberFormat="1" applyFont="1" applyBorder="1" applyAlignment="1">
      <alignment horizontal="center" vertical="center"/>
    </xf>
    <xf numFmtId="0" fontId="8" fillId="0" borderId="8" xfId="0" applyFont="1" applyBorder="1" applyAlignment="1">
      <alignment horizontal="center" vertical="center"/>
    </xf>
    <xf numFmtId="3" fontId="10" fillId="0" borderId="8" xfId="0" applyNumberFormat="1" applyFont="1" applyBorder="1" applyAlignment="1">
      <alignment horizontal="center" vertical="center"/>
    </xf>
    <xf numFmtId="164" fontId="0" fillId="3" borderId="3" xfId="0" applyNumberFormat="1" applyFill="1" applyBorder="1" applyAlignment="1">
      <alignment horizontal="left"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cellXfs>
  <cellStyles count="4">
    <cellStyle name="Énfasis1" xfId="1" builtinId="29"/>
    <cellStyle name="Hipervínculo" xfId="2" builtinId="8"/>
    <cellStyle name="Normal" xfId="0" builtinId="0"/>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lejandria-anrioqu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0"/>
  <sheetViews>
    <sheetView tabSelected="1" topLeftCell="A229" zoomScale="80" zoomScaleNormal="80" zoomScalePageLayoutView="80" workbookViewId="0">
      <selection activeCell="J233" sqref="J233"/>
    </sheetView>
  </sheetViews>
  <sheetFormatPr baseColWidth="10" defaultColWidth="10.85546875" defaultRowHeight="15" x14ac:dyDescent="0.25"/>
  <cols>
    <col min="1" max="1" width="25.7109375" style="1" customWidth="1"/>
    <col min="2" max="2" width="66.42578125" style="1" customWidth="1"/>
    <col min="3" max="3" width="16.140625" style="1" customWidth="1"/>
    <col min="4" max="4" width="15" style="1" customWidth="1"/>
    <col min="5" max="5" width="20.85546875" style="1" customWidth="1"/>
    <col min="6" max="6" width="20.7109375" style="1" customWidth="1"/>
    <col min="7" max="7" width="18.42578125" style="1" customWidth="1"/>
    <col min="8" max="8" width="18.5703125" style="1" customWidth="1"/>
    <col min="9" max="9" width="11.85546875" style="1" customWidth="1"/>
    <col min="10" max="10" width="12.7109375" style="1" customWidth="1"/>
    <col min="11" max="11" width="43.5703125" style="1" customWidth="1"/>
    <col min="12" max="12" width="14" style="1" customWidth="1"/>
    <col min="13" max="13" width="42.42578125" style="1" customWidth="1"/>
    <col min="14" max="16384" width="10.85546875" style="1"/>
  </cols>
  <sheetData>
    <row r="2" spans="1:8" x14ac:dyDescent="0.25">
      <c r="A2" s="7" t="s">
        <v>20</v>
      </c>
    </row>
    <row r="3" spans="1:8" x14ac:dyDescent="0.25">
      <c r="A3" s="7"/>
    </row>
    <row r="4" spans="1:8" ht="15.75" thickBot="1" x14ac:dyDescent="0.3">
      <c r="A4" s="7" t="s">
        <v>0</v>
      </c>
    </row>
    <row r="5" spans="1:8" ht="15" customHeight="1" x14ac:dyDescent="0.25">
      <c r="A5" s="6" t="s">
        <v>1</v>
      </c>
      <c r="B5" s="23" t="s">
        <v>309</v>
      </c>
      <c r="E5" s="108" t="s">
        <v>27</v>
      </c>
      <c r="F5" s="109"/>
      <c r="G5" s="109"/>
      <c r="H5" s="110"/>
    </row>
    <row r="6" spans="1:8" x14ac:dyDescent="0.25">
      <c r="A6" s="3" t="s">
        <v>2</v>
      </c>
      <c r="B6" s="24" t="s">
        <v>29</v>
      </c>
      <c r="E6" s="111"/>
      <c r="F6" s="112"/>
      <c r="G6" s="112"/>
      <c r="H6" s="113"/>
    </row>
    <row r="7" spans="1:8" x14ac:dyDescent="0.25">
      <c r="A7" s="3" t="s">
        <v>3</v>
      </c>
      <c r="B7" s="25">
        <v>8660016</v>
      </c>
      <c r="E7" s="111"/>
      <c r="F7" s="112"/>
      <c r="G7" s="112"/>
      <c r="H7" s="113"/>
    </row>
    <row r="8" spans="1:8" x14ac:dyDescent="0.25">
      <c r="A8" s="3" t="s">
        <v>16</v>
      </c>
      <c r="B8" s="16" t="s">
        <v>30</v>
      </c>
      <c r="E8" s="111"/>
      <c r="F8" s="112"/>
      <c r="G8" s="112"/>
      <c r="H8" s="113"/>
    </row>
    <row r="9" spans="1:8" ht="216.75" customHeight="1" x14ac:dyDescent="0.25">
      <c r="A9" s="18" t="s">
        <v>19</v>
      </c>
      <c r="B9" s="17" t="s">
        <v>31</v>
      </c>
      <c r="E9" s="114"/>
      <c r="F9" s="115"/>
      <c r="G9" s="115"/>
      <c r="H9" s="116"/>
    </row>
    <row r="10" spans="1:8" ht="123" customHeight="1" x14ac:dyDescent="0.25">
      <c r="A10" s="18" t="s">
        <v>4</v>
      </c>
      <c r="B10" s="4" t="s">
        <v>32</v>
      </c>
      <c r="E10" s="15"/>
      <c r="F10" s="15"/>
      <c r="G10" s="15"/>
      <c r="H10" s="15"/>
    </row>
    <row r="11" spans="1:8" x14ac:dyDescent="0.25">
      <c r="A11" s="3" t="s">
        <v>5</v>
      </c>
      <c r="B11" s="4" t="s">
        <v>33</v>
      </c>
      <c r="E11" s="108" t="s">
        <v>26</v>
      </c>
      <c r="F11" s="109"/>
      <c r="G11" s="109"/>
      <c r="H11" s="110"/>
    </row>
    <row r="12" spans="1:8" x14ac:dyDescent="0.25">
      <c r="A12" s="3" t="s">
        <v>23</v>
      </c>
      <c r="B12" s="107">
        <f>SUM(G19:G322)</f>
        <v>9755011969</v>
      </c>
      <c r="E12" s="111"/>
      <c r="F12" s="112"/>
      <c r="G12" s="112"/>
      <c r="H12" s="113"/>
    </row>
    <row r="13" spans="1:8" ht="30" x14ac:dyDescent="0.25">
      <c r="A13" s="3" t="s">
        <v>24</v>
      </c>
      <c r="B13" s="19">
        <v>180418000</v>
      </c>
      <c r="E13" s="111"/>
      <c r="F13" s="112"/>
      <c r="G13" s="112"/>
      <c r="H13" s="113"/>
    </row>
    <row r="14" spans="1:8" ht="30" x14ac:dyDescent="0.25">
      <c r="A14" s="3" t="s">
        <v>25</v>
      </c>
      <c r="B14" s="19">
        <v>18041800</v>
      </c>
      <c r="E14" s="111"/>
      <c r="F14" s="112"/>
      <c r="G14" s="112"/>
      <c r="H14" s="113"/>
    </row>
    <row r="15" spans="1:8" ht="30.75" thickBot="1" x14ac:dyDescent="0.3">
      <c r="A15" s="12" t="s">
        <v>18</v>
      </c>
      <c r="B15" s="28">
        <v>42034</v>
      </c>
      <c r="E15" s="114"/>
      <c r="F15" s="115"/>
      <c r="G15" s="115"/>
      <c r="H15" s="116"/>
    </row>
    <row r="17" spans="1:11" ht="15.75" thickBot="1" x14ac:dyDescent="0.3">
      <c r="A17" s="7" t="s">
        <v>15</v>
      </c>
    </row>
    <row r="18" spans="1:11" ht="75" customHeight="1" thickBot="1" x14ac:dyDescent="0.3">
      <c r="A18" s="22" t="s">
        <v>28</v>
      </c>
      <c r="B18" s="20" t="s">
        <v>6</v>
      </c>
      <c r="C18" s="20" t="s">
        <v>17</v>
      </c>
      <c r="D18" s="20" t="s">
        <v>7</v>
      </c>
      <c r="E18" s="20" t="s">
        <v>8</v>
      </c>
      <c r="F18" s="20" t="s">
        <v>9</v>
      </c>
      <c r="G18" s="20" t="s">
        <v>10</v>
      </c>
      <c r="H18" s="20" t="s">
        <v>11</v>
      </c>
      <c r="I18" s="20" t="s">
        <v>12</v>
      </c>
      <c r="J18" s="20" t="s">
        <v>13</v>
      </c>
      <c r="K18" s="21" t="s">
        <v>14</v>
      </c>
    </row>
    <row r="19" spans="1:11" ht="30.75" thickBot="1" x14ac:dyDescent="0.3">
      <c r="A19" s="33">
        <v>14111507</v>
      </c>
      <c r="B19" s="34" t="s">
        <v>36</v>
      </c>
      <c r="C19" s="35">
        <v>42078</v>
      </c>
      <c r="D19" s="34" t="s">
        <v>412</v>
      </c>
      <c r="E19" s="34" t="s">
        <v>378</v>
      </c>
      <c r="F19" s="34" t="s">
        <v>353</v>
      </c>
      <c r="G19" s="36">
        <f>(11000*450+13000*100)*1.16</f>
        <v>7249999.9999999991</v>
      </c>
      <c r="H19" s="36">
        <v>7250000</v>
      </c>
      <c r="I19" s="34" t="s">
        <v>35</v>
      </c>
      <c r="J19" s="34" t="s">
        <v>35</v>
      </c>
      <c r="K19" s="31" t="s">
        <v>329</v>
      </c>
    </row>
    <row r="20" spans="1:11" ht="30.75" thickBot="1" x14ac:dyDescent="0.3">
      <c r="A20" s="37">
        <v>14122101</v>
      </c>
      <c r="B20" s="38" t="s">
        <v>184</v>
      </c>
      <c r="C20" s="35">
        <v>42078</v>
      </c>
      <c r="D20" s="34" t="s">
        <v>412</v>
      </c>
      <c r="E20" s="34" t="s">
        <v>378</v>
      </c>
      <c r="F20" s="34" t="s">
        <v>353</v>
      </c>
      <c r="G20" s="39">
        <f>51000*3</f>
        <v>153000</v>
      </c>
      <c r="H20" s="40">
        <f>+G20</f>
        <v>153000</v>
      </c>
      <c r="I20" s="38" t="s">
        <v>35</v>
      </c>
      <c r="J20" s="38" t="s">
        <v>35</v>
      </c>
      <c r="K20" s="31" t="s">
        <v>329</v>
      </c>
    </row>
    <row r="21" spans="1:11" ht="30.75" thickBot="1" x14ac:dyDescent="0.3">
      <c r="A21" s="37">
        <v>44121701</v>
      </c>
      <c r="B21" s="38" t="s">
        <v>37</v>
      </c>
      <c r="C21" s="35">
        <v>42078</v>
      </c>
      <c r="D21" s="34" t="s">
        <v>412</v>
      </c>
      <c r="E21" s="34" t="s">
        <v>378</v>
      </c>
      <c r="F21" s="34" t="s">
        <v>353</v>
      </c>
      <c r="G21" s="39">
        <f>80*6000*1.16</f>
        <v>556800</v>
      </c>
      <c r="H21" s="40">
        <f t="shared" ref="H21:H70" si="0">+G21</f>
        <v>556800</v>
      </c>
      <c r="I21" s="38" t="s">
        <v>35</v>
      </c>
      <c r="J21" s="38" t="s">
        <v>35</v>
      </c>
      <c r="K21" s="31" t="s">
        <v>38</v>
      </c>
    </row>
    <row r="22" spans="1:11" ht="30.75" thickBot="1" x14ac:dyDescent="0.3">
      <c r="A22" s="37">
        <v>44121706</v>
      </c>
      <c r="B22" s="38" t="s">
        <v>39</v>
      </c>
      <c r="C22" s="35">
        <v>42078</v>
      </c>
      <c r="D22" s="34" t="s">
        <v>412</v>
      </c>
      <c r="E22" s="34" t="s">
        <v>378</v>
      </c>
      <c r="F22" s="34" t="s">
        <v>353</v>
      </c>
      <c r="G22" s="39">
        <f>70*8000*1.16</f>
        <v>649600</v>
      </c>
      <c r="H22" s="40">
        <f t="shared" si="0"/>
        <v>649600</v>
      </c>
      <c r="I22" s="38" t="s">
        <v>35</v>
      </c>
      <c r="J22" s="38" t="s">
        <v>35</v>
      </c>
      <c r="K22" s="31" t="s">
        <v>38</v>
      </c>
    </row>
    <row r="23" spans="1:11" ht="30.75" thickBot="1" x14ac:dyDescent="0.3">
      <c r="A23" s="37">
        <v>44121708</v>
      </c>
      <c r="B23" s="38" t="s">
        <v>40</v>
      </c>
      <c r="C23" s="35">
        <v>42078</v>
      </c>
      <c r="D23" s="34" t="s">
        <v>412</v>
      </c>
      <c r="E23" s="34" t="s">
        <v>378</v>
      </c>
      <c r="F23" s="34" t="s">
        <v>353</v>
      </c>
      <c r="G23" s="39">
        <f>(12500*20+10*17600)*1.16</f>
        <v>494159.99999999994</v>
      </c>
      <c r="H23" s="40">
        <f t="shared" si="0"/>
        <v>494159.99999999994</v>
      </c>
      <c r="I23" s="38" t="s">
        <v>35</v>
      </c>
      <c r="J23" s="38" t="s">
        <v>35</v>
      </c>
      <c r="K23" s="31" t="s">
        <v>38</v>
      </c>
    </row>
    <row r="24" spans="1:11" ht="30.75" thickBot="1" x14ac:dyDescent="0.3">
      <c r="A24" s="37">
        <v>44121613</v>
      </c>
      <c r="B24" s="38" t="s">
        <v>41</v>
      </c>
      <c r="C24" s="35">
        <v>42078</v>
      </c>
      <c r="D24" s="34" t="s">
        <v>412</v>
      </c>
      <c r="E24" s="34" t="s">
        <v>378</v>
      </c>
      <c r="F24" s="34" t="s">
        <v>353</v>
      </c>
      <c r="G24" s="39">
        <f>1500*40*1.16</f>
        <v>69600</v>
      </c>
      <c r="H24" s="40">
        <f t="shared" si="0"/>
        <v>69600</v>
      </c>
      <c r="I24" s="38" t="s">
        <v>35</v>
      </c>
      <c r="J24" s="38" t="s">
        <v>35</v>
      </c>
      <c r="K24" s="31" t="s">
        <v>38</v>
      </c>
    </row>
    <row r="25" spans="1:11" ht="30.75" thickBot="1" x14ac:dyDescent="0.3">
      <c r="A25" s="37">
        <v>44121503</v>
      </c>
      <c r="B25" s="38" t="s">
        <v>42</v>
      </c>
      <c r="C25" s="35">
        <v>42078</v>
      </c>
      <c r="D25" s="34" t="s">
        <v>412</v>
      </c>
      <c r="E25" s="34" t="s">
        <v>378</v>
      </c>
      <c r="F25" s="34" t="s">
        <v>353</v>
      </c>
      <c r="G25" s="39">
        <f>(15*14000+23400*15+12600*15)*1.16</f>
        <v>869999.99999999988</v>
      </c>
      <c r="H25" s="40">
        <f t="shared" si="0"/>
        <v>869999.99999999988</v>
      </c>
      <c r="I25" s="38" t="s">
        <v>35</v>
      </c>
      <c r="J25" s="38" t="s">
        <v>35</v>
      </c>
      <c r="K25" s="31" t="s">
        <v>38</v>
      </c>
    </row>
    <row r="26" spans="1:11" ht="30.75" thickBot="1" x14ac:dyDescent="0.3">
      <c r="A26" s="37">
        <v>44121615</v>
      </c>
      <c r="B26" s="38" t="s">
        <v>49</v>
      </c>
      <c r="C26" s="35">
        <v>42078</v>
      </c>
      <c r="D26" s="38" t="s">
        <v>412</v>
      </c>
      <c r="E26" s="34" t="s">
        <v>378</v>
      </c>
      <c r="F26" s="34" t="s">
        <v>353</v>
      </c>
      <c r="G26" s="39">
        <v>568400</v>
      </c>
      <c r="H26" s="40">
        <f t="shared" si="0"/>
        <v>568400</v>
      </c>
      <c r="I26" s="38" t="s">
        <v>35</v>
      </c>
      <c r="J26" s="38" t="s">
        <v>35</v>
      </c>
      <c r="K26" s="31" t="s">
        <v>38</v>
      </c>
    </row>
    <row r="27" spans="1:11" ht="30.75" thickBot="1" x14ac:dyDescent="0.3">
      <c r="A27" s="37">
        <v>44121618</v>
      </c>
      <c r="B27" s="38" t="s">
        <v>43</v>
      </c>
      <c r="C27" s="35">
        <v>42078</v>
      </c>
      <c r="D27" s="38" t="s">
        <v>412</v>
      </c>
      <c r="E27" s="34" t="s">
        <v>378</v>
      </c>
      <c r="F27" s="34" t="s">
        <v>353</v>
      </c>
      <c r="G27" s="39">
        <f>50*7500*1.16</f>
        <v>434999.99999999994</v>
      </c>
      <c r="H27" s="40">
        <f t="shared" si="0"/>
        <v>434999.99999999994</v>
      </c>
      <c r="I27" s="38" t="s">
        <v>35</v>
      </c>
      <c r="J27" s="38" t="s">
        <v>35</v>
      </c>
      <c r="K27" s="31" t="s">
        <v>38</v>
      </c>
    </row>
    <row r="28" spans="1:11" ht="30.75" thickBot="1" x14ac:dyDescent="0.3">
      <c r="A28" s="41">
        <v>44121619</v>
      </c>
      <c r="B28" s="42" t="s">
        <v>44</v>
      </c>
      <c r="C28" s="35">
        <v>42078</v>
      </c>
      <c r="D28" s="38" t="s">
        <v>412</v>
      </c>
      <c r="E28" s="34" t="s">
        <v>378</v>
      </c>
      <c r="F28" s="34" t="s">
        <v>353</v>
      </c>
      <c r="G28" s="39">
        <f>5*18000*1.16</f>
        <v>104400</v>
      </c>
      <c r="H28" s="40">
        <f t="shared" si="0"/>
        <v>104400</v>
      </c>
      <c r="I28" s="38" t="s">
        <v>35</v>
      </c>
      <c r="J28" s="38" t="s">
        <v>35</v>
      </c>
      <c r="K28" s="31" t="s">
        <v>38</v>
      </c>
    </row>
    <row r="29" spans="1:11" ht="30.75" thickBot="1" x14ac:dyDescent="0.3">
      <c r="A29" s="41">
        <v>44121710</v>
      </c>
      <c r="B29" s="42" t="s">
        <v>45</v>
      </c>
      <c r="C29" s="35">
        <v>42078</v>
      </c>
      <c r="D29" s="38" t="s">
        <v>412</v>
      </c>
      <c r="E29" s="34" t="s">
        <v>378</v>
      </c>
      <c r="F29" s="34" t="s">
        <v>353</v>
      </c>
      <c r="G29" s="39">
        <f>8*5000*1.16</f>
        <v>46400</v>
      </c>
      <c r="H29" s="40">
        <f t="shared" si="0"/>
        <v>46400</v>
      </c>
      <c r="I29" s="38" t="s">
        <v>35</v>
      </c>
      <c r="J29" s="38" t="s">
        <v>35</v>
      </c>
      <c r="K29" s="31" t="s">
        <v>38</v>
      </c>
    </row>
    <row r="30" spans="1:11" ht="30.75" thickBot="1" x14ac:dyDescent="0.3">
      <c r="A30" s="41">
        <v>44121716</v>
      </c>
      <c r="B30" s="42" t="s">
        <v>46</v>
      </c>
      <c r="C30" s="35">
        <v>42078</v>
      </c>
      <c r="D30" s="38" t="s">
        <v>412</v>
      </c>
      <c r="E30" s="34" t="s">
        <v>378</v>
      </c>
      <c r="F30" s="34" t="s">
        <v>353</v>
      </c>
      <c r="G30" s="39">
        <f>17800*8*1.16</f>
        <v>165184</v>
      </c>
      <c r="H30" s="40">
        <f t="shared" si="0"/>
        <v>165184</v>
      </c>
      <c r="I30" s="38" t="s">
        <v>35</v>
      </c>
      <c r="J30" s="38" t="s">
        <v>35</v>
      </c>
      <c r="K30" s="31" t="s">
        <v>38</v>
      </c>
    </row>
    <row r="31" spans="1:11" ht="30.75" thickBot="1" x14ac:dyDescent="0.3">
      <c r="A31" s="41">
        <v>44121804</v>
      </c>
      <c r="B31" s="42" t="s">
        <v>47</v>
      </c>
      <c r="C31" s="35">
        <v>42078</v>
      </c>
      <c r="D31" s="38" t="s">
        <v>412</v>
      </c>
      <c r="E31" s="34" t="s">
        <v>378</v>
      </c>
      <c r="F31" s="34" t="s">
        <v>353</v>
      </c>
      <c r="G31" s="39">
        <f>5*22000*1.16</f>
        <v>127599.99999999999</v>
      </c>
      <c r="H31" s="40">
        <f t="shared" si="0"/>
        <v>127599.99999999999</v>
      </c>
      <c r="I31" s="38" t="s">
        <v>35</v>
      </c>
      <c r="J31" s="38" t="s">
        <v>35</v>
      </c>
      <c r="K31" s="31" t="s">
        <v>38</v>
      </c>
    </row>
    <row r="32" spans="1:11" ht="30.75" thickBot="1" x14ac:dyDescent="0.3">
      <c r="A32" s="41">
        <v>44111912</v>
      </c>
      <c r="B32" s="42" t="s">
        <v>319</v>
      </c>
      <c r="C32" s="43">
        <v>42078</v>
      </c>
      <c r="D32" s="38" t="s">
        <v>412</v>
      </c>
      <c r="E32" s="34" t="s">
        <v>378</v>
      </c>
      <c r="F32" s="34" t="s">
        <v>353</v>
      </c>
      <c r="G32" s="39">
        <f>30*1300*1.16</f>
        <v>45240</v>
      </c>
      <c r="H32" s="40">
        <f>+G32</f>
        <v>45240</v>
      </c>
      <c r="I32" s="38" t="s">
        <v>35</v>
      </c>
      <c r="J32" s="38" t="s">
        <v>35</v>
      </c>
      <c r="K32" s="31" t="s">
        <v>329</v>
      </c>
    </row>
    <row r="33" spans="1:11" ht="30.75" thickBot="1" x14ac:dyDescent="0.3">
      <c r="A33" s="41">
        <v>44121805</v>
      </c>
      <c r="B33" s="42" t="s">
        <v>48</v>
      </c>
      <c r="C33" s="43">
        <v>42078</v>
      </c>
      <c r="D33" s="38" t="s">
        <v>412</v>
      </c>
      <c r="E33" s="34" t="s">
        <v>378</v>
      </c>
      <c r="F33" s="34" t="s">
        <v>353</v>
      </c>
      <c r="G33" s="39">
        <f>50400*1.16*5</f>
        <v>292319.99999999994</v>
      </c>
      <c r="H33" s="40">
        <f t="shared" si="0"/>
        <v>292319.99999999994</v>
      </c>
      <c r="I33" s="38" t="s">
        <v>35</v>
      </c>
      <c r="J33" s="38" t="s">
        <v>35</v>
      </c>
      <c r="K33" s="31" t="s">
        <v>38</v>
      </c>
    </row>
    <row r="34" spans="1:11" ht="30.75" thickBot="1" x14ac:dyDescent="0.3">
      <c r="A34" s="41">
        <v>14111514</v>
      </c>
      <c r="B34" s="42" t="s">
        <v>50</v>
      </c>
      <c r="C34" s="43">
        <v>42078</v>
      </c>
      <c r="D34" s="38" t="s">
        <v>412</v>
      </c>
      <c r="E34" s="34" t="s">
        <v>378</v>
      </c>
      <c r="F34" s="34" t="s">
        <v>353</v>
      </c>
      <c r="G34" s="39">
        <f>400*1000*1.16</f>
        <v>463999.99999999994</v>
      </c>
      <c r="H34" s="40">
        <f t="shared" si="0"/>
        <v>463999.99999999994</v>
      </c>
      <c r="I34" s="38" t="s">
        <v>35</v>
      </c>
      <c r="J34" s="38" t="s">
        <v>35</v>
      </c>
      <c r="K34" s="31" t="s">
        <v>38</v>
      </c>
    </row>
    <row r="35" spans="1:11" ht="30.75" thickBot="1" x14ac:dyDescent="0.3">
      <c r="A35" s="41">
        <v>44122101</v>
      </c>
      <c r="B35" s="42" t="s">
        <v>51</v>
      </c>
      <c r="C35" s="43">
        <v>42078</v>
      </c>
      <c r="D35" s="38" t="s">
        <v>412</v>
      </c>
      <c r="E35" s="34" t="s">
        <v>378</v>
      </c>
      <c r="F35" s="34" t="s">
        <v>353</v>
      </c>
      <c r="G35" s="39">
        <f>4*4800*1.16</f>
        <v>22272</v>
      </c>
      <c r="H35" s="40">
        <f t="shared" si="0"/>
        <v>22272</v>
      </c>
      <c r="I35" s="38" t="s">
        <v>35</v>
      </c>
      <c r="J35" s="38" t="s">
        <v>35</v>
      </c>
      <c r="K35" s="31" t="s">
        <v>38</v>
      </c>
    </row>
    <row r="36" spans="1:11" ht="30.75" thickBot="1" x14ac:dyDescent="0.3">
      <c r="A36" s="41">
        <v>44102104</v>
      </c>
      <c r="B36" s="42" t="s">
        <v>52</v>
      </c>
      <c r="C36" s="43">
        <v>42078</v>
      </c>
      <c r="D36" s="38" t="s">
        <v>412</v>
      </c>
      <c r="E36" s="34" t="s">
        <v>378</v>
      </c>
      <c r="F36" s="34" t="s">
        <v>353</v>
      </c>
      <c r="G36" s="39">
        <f>70*2500*1.16+50*1000*1.16</f>
        <v>261000</v>
      </c>
      <c r="H36" s="40">
        <f t="shared" si="0"/>
        <v>261000</v>
      </c>
      <c r="I36" s="38" t="s">
        <v>35</v>
      </c>
      <c r="J36" s="38" t="s">
        <v>35</v>
      </c>
      <c r="K36" s="31" t="s">
        <v>38</v>
      </c>
    </row>
    <row r="37" spans="1:11" ht="30.75" thickBot="1" x14ac:dyDescent="0.3">
      <c r="A37" s="41">
        <v>14111519</v>
      </c>
      <c r="B37" s="42" t="s">
        <v>53</v>
      </c>
      <c r="C37" s="43">
        <v>42078</v>
      </c>
      <c r="D37" s="38" t="s">
        <v>412</v>
      </c>
      <c r="E37" s="34" t="s">
        <v>378</v>
      </c>
      <c r="F37" s="34" t="s">
        <v>353</v>
      </c>
      <c r="G37" s="39">
        <f>100*900*1.16+700*80*1.16+10200*4*1.16</f>
        <v>216688</v>
      </c>
      <c r="H37" s="40">
        <f t="shared" si="0"/>
        <v>216688</v>
      </c>
      <c r="I37" s="38" t="s">
        <v>35</v>
      </c>
      <c r="J37" s="38" t="s">
        <v>35</v>
      </c>
      <c r="K37" s="31" t="s">
        <v>38</v>
      </c>
    </row>
    <row r="38" spans="1:11" ht="30.75" thickBot="1" x14ac:dyDescent="0.3">
      <c r="A38" s="41">
        <v>14111508</v>
      </c>
      <c r="B38" s="42" t="s">
        <v>54</v>
      </c>
      <c r="C38" s="43">
        <v>42078</v>
      </c>
      <c r="D38" s="38" t="s">
        <v>412</v>
      </c>
      <c r="E38" s="34" t="s">
        <v>378</v>
      </c>
      <c r="F38" s="34" t="s">
        <v>353</v>
      </c>
      <c r="G38" s="39">
        <f>15*6000*1.16</f>
        <v>104400</v>
      </c>
      <c r="H38" s="40">
        <f t="shared" si="0"/>
        <v>104400</v>
      </c>
      <c r="I38" s="38" t="s">
        <v>35</v>
      </c>
      <c r="J38" s="38" t="s">
        <v>35</v>
      </c>
      <c r="K38" s="31" t="s">
        <v>38</v>
      </c>
    </row>
    <row r="39" spans="1:11" ht="30.75" thickBot="1" x14ac:dyDescent="0.3">
      <c r="A39" s="41">
        <v>31201503</v>
      </c>
      <c r="B39" s="42" t="s">
        <v>55</v>
      </c>
      <c r="C39" s="43">
        <v>42078</v>
      </c>
      <c r="D39" s="38" t="s">
        <v>412</v>
      </c>
      <c r="E39" s="34" t="s">
        <v>378</v>
      </c>
      <c r="F39" s="34" t="s">
        <v>353</v>
      </c>
      <c r="G39" s="39">
        <f>(90*1050+70*2300)*1.16</f>
        <v>296380</v>
      </c>
      <c r="H39" s="40">
        <f t="shared" si="0"/>
        <v>296380</v>
      </c>
      <c r="I39" s="38" t="s">
        <v>35</v>
      </c>
      <c r="J39" s="38" t="s">
        <v>35</v>
      </c>
      <c r="K39" s="31" t="s">
        <v>38</v>
      </c>
    </row>
    <row r="40" spans="1:11" ht="30.75" thickBot="1" x14ac:dyDescent="0.3">
      <c r="A40" s="41">
        <v>31201512</v>
      </c>
      <c r="B40" s="42" t="s">
        <v>56</v>
      </c>
      <c r="C40" s="43">
        <v>42078</v>
      </c>
      <c r="D40" s="38" t="s">
        <v>412</v>
      </c>
      <c r="E40" s="34" t="s">
        <v>378</v>
      </c>
      <c r="F40" s="34" t="s">
        <v>353</v>
      </c>
      <c r="G40" s="39">
        <f>800*35*1.16+7800*30*1.16</f>
        <v>303920</v>
      </c>
      <c r="H40" s="40">
        <f t="shared" si="0"/>
        <v>303920</v>
      </c>
      <c r="I40" s="38" t="s">
        <v>35</v>
      </c>
      <c r="J40" s="38" t="s">
        <v>35</v>
      </c>
      <c r="K40" s="31" t="s">
        <v>38</v>
      </c>
    </row>
    <row r="41" spans="1:11" ht="33.75" customHeight="1" thickBot="1" x14ac:dyDescent="0.3">
      <c r="A41" s="41">
        <v>43202001</v>
      </c>
      <c r="B41" s="42" t="s">
        <v>310</v>
      </c>
      <c r="C41" s="43">
        <v>42078</v>
      </c>
      <c r="D41" s="38" t="s">
        <v>412</v>
      </c>
      <c r="E41" s="34" t="s">
        <v>378</v>
      </c>
      <c r="F41" s="34" t="s">
        <v>353</v>
      </c>
      <c r="G41" s="39">
        <f>57000*1.16</f>
        <v>66120</v>
      </c>
      <c r="H41" s="40">
        <f t="shared" si="0"/>
        <v>66120</v>
      </c>
      <c r="I41" s="38" t="s">
        <v>35</v>
      </c>
      <c r="J41" s="38" t="s">
        <v>35</v>
      </c>
      <c r="K41" s="31" t="s">
        <v>38</v>
      </c>
    </row>
    <row r="42" spans="1:11" ht="30.75" thickBot="1" x14ac:dyDescent="0.3">
      <c r="A42" s="41">
        <v>44111912</v>
      </c>
      <c r="B42" s="42" t="s">
        <v>58</v>
      </c>
      <c r="C42" s="43">
        <v>42078</v>
      </c>
      <c r="D42" s="38" t="s">
        <v>412</v>
      </c>
      <c r="E42" s="34" t="s">
        <v>378</v>
      </c>
      <c r="F42" s="34" t="s">
        <v>353</v>
      </c>
      <c r="G42" s="39">
        <f>35*1500*1.16</f>
        <v>60899.999999999993</v>
      </c>
      <c r="H42" s="40">
        <f t="shared" si="0"/>
        <v>60899.999999999993</v>
      </c>
      <c r="I42" s="38" t="s">
        <v>35</v>
      </c>
      <c r="J42" s="38" t="s">
        <v>35</v>
      </c>
      <c r="K42" s="31" t="s">
        <v>38</v>
      </c>
    </row>
    <row r="43" spans="1:11" ht="30.75" thickBot="1" x14ac:dyDescent="0.3">
      <c r="A43" s="41">
        <v>14111814</v>
      </c>
      <c r="B43" s="42" t="s">
        <v>59</v>
      </c>
      <c r="C43" s="43">
        <v>42126</v>
      </c>
      <c r="D43" s="38" t="s">
        <v>412</v>
      </c>
      <c r="E43" s="34" t="s">
        <v>378</v>
      </c>
      <c r="F43" s="34" t="s">
        <v>353</v>
      </c>
      <c r="G43" s="39">
        <f>2000*90*1.16+5000*80*1.16</f>
        <v>672800</v>
      </c>
      <c r="H43" s="40">
        <f t="shared" si="0"/>
        <v>672800</v>
      </c>
      <c r="I43" s="38" t="s">
        <v>35</v>
      </c>
      <c r="J43" s="38" t="s">
        <v>35</v>
      </c>
      <c r="K43" s="31" t="s">
        <v>323</v>
      </c>
    </row>
    <row r="44" spans="1:11" ht="30.75" thickBot="1" x14ac:dyDescent="0.3">
      <c r="A44" s="41">
        <v>14111804</v>
      </c>
      <c r="B44" s="42" t="s">
        <v>186</v>
      </c>
      <c r="C44" s="43">
        <v>42126</v>
      </c>
      <c r="D44" s="38" t="s">
        <v>412</v>
      </c>
      <c r="E44" s="34" t="s">
        <v>378</v>
      </c>
      <c r="F44" s="34" t="s">
        <v>353</v>
      </c>
      <c r="G44" s="39">
        <v>550000</v>
      </c>
      <c r="H44" s="40">
        <f>+G44</f>
        <v>550000</v>
      </c>
      <c r="I44" s="38" t="s">
        <v>35</v>
      </c>
      <c r="J44" s="38" t="s">
        <v>35</v>
      </c>
      <c r="K44" s="31" t="s">
        <v>323</v>
      </c>
    </row>
    <row r="45" spans="1:11" ht="30.75" thickBot="1" x14ac:dyDescent="0.3">
      <c r="A45" s="41">
        <v>14111530</v>
      </c>
      <c r="B45" s="42" t="s">
        <v>60</v>
      </c>
      <c r="C45" s="43">
        <v>42078</v>
      </c>
      <c r="D45" s="38" t="s">
        <v>412</v>
      </c>
      <c r="E45" s="34" t="s">
        <v>378</v>
      </c>
      <c r="F45" s="34" t="s">
        <v>353</v>
      </c>
      <c r="G45" s="39">
        <f>100*2400*1.16</f>
        <v>278400</v>
      </c>
      <c r="H45" s="40">
        <v>194880</v>
      </c>
      <c r="I45" s="38" t="s">
        <v>35</v>
      </c>
      <c r="J45" s="38" t="s">
        <v>35</v>
      </c>
      <c r="K45" s="31" t="s">
        <v>38</v>
      </c>
    </row>
    <row r="46" spans="1:11" ht="30.75" thickBot="1" x14ac:dyDescent="0.3">
      <c r="A46" s="41">
        <v>14111616</v>
      </c>
      <c r="B46" s="42" t="s">
        <v>311</v>
      </c>
      <c r="C46" s="43">
        <v>42078</v>
      </c>
      <c r="D46" s="38" t="s">
        <v>412</v>
      </c>
      <c r="E46" s="34" t="s">
        <v>378</v>
      </c>
      <c r="F46" s="34" t="s">
        <v>353</v>
      </c>
      <c r="G46" s="39">
        <f>30000*4*1.16+35000*4*1.16</f>
        <v>301600</v>
      </c>
      <c r="H46" s="40">
        <f t="shared" si="0"/>
        <v>301600</v>
      </c>
      <c r="I46" s="38" t="s">
        <v>35</v>
      </c>
      <c r="J46" s="38" t="s">
        <v>35</v>
      </c>
      <c r="K46" s="31" t="s">
        <v>38</v>
      </c>
    </row>
    <row r="47" spans="1:11" ht="30.75" thickBot="1" x14ac:dyDescent="0.3">
      <c r="A47" s="41">
        <v>44122016</v>
      </c>
      <c r="B47" s="42" t="s">
        <v>75</v>
      </c>
      <c r="C47" s="43">
        <v>42078</v>
      </c>
      <c r="D47" s="38" t="s">
        <v>412</v>
      </c>
      <c r="E47" s="34" t="s">
        <v>378</v>
      </c>
      <c r="F47" s="34" t="s">
        <v>353</v>
      </c>
      <c r="G47" s="39">
        <f>80*4500*1.16</f>
        <v>417600</v>
      </c>
      <c r="H47" s="40">
        <f t="shared" si="0"/>
        <v>417600</v>
      </c>
      <c r="I47" s="38" t="s">
        <v>35</v>
      </c>
      <c r="J47" s="38" t="s">
        <v>35</v>
      </c>
      <c r="K47" s="31" t="s">
        <v>38</v>
      </c>
    </row>
    <row r="48" spans="1:11" ht="30.75" customHeight="1" thickBot="1" x14ac:dyDescent="0.3">
      <c r="A48" s="44">
        <v>32101608</v>
      </c>
      <c r="B48" s="44" t="s">
        <v>350</v>
      </c>
      <c r="C48" s="43">
        <v>42078</v>
      </c>
      <c r="D48" s="38" t="s">
        <v>412</v>
      </c>
      <c r="E48" s="34" t="s">
        <v>378</v>
      </c>
      <c r="F48" s="34" t="s">
        <v>353</v>
      </c>
      <c r="G48" s="39">
        <v>185600</v>
      </c>
      <c r="H48" s="40">
        <v>185600</v>
      </c>
      <c r="I48" s="38" t="s">
        <v>35</v>
      </c>
      <c r="J48" s="38" t="s">
        <v>35</v>
      </c>
      <c r="K48" s="31" t="s">
        <v>38</v>
      </c>
    </row>
    <row r="49" spans="1:11" ht="30.75" thickBot="1" x14ac:dyDescent="0.3">
      <c r="A49" s="41">
        <v>60105704</v>
      </c>
      <c r="B49" s="42" t="s">
        <v>76</v>
      </c>
      <c r="C49" s="43">
        <v>42078</v>
      </c>
      <c r="D49" s="38" t="s">
        <v>412</v>
      </c>
      <c r="E49" s="34" t="s">
        <v>378</v>
      </c>
      <c r="F49" s="34" t="s">
        <v>353</v>
      </c>
      <c r="G49" s="39">
        <f>50*4400*1.16</f>
        <v>255199.99999999997</v>
      </c>
      <c r="H49" s="40">
        <f t="shared" si="0"/>
        <v>255199.99999999997</v>
      </c>
      <c r="I49" s="38" t="s">
        <v>35</v>
      </c>
      <c r="J49" s="38" t="s">
        <v>35</v>
      </c>
      <c r="K49" s="31" t="s">
        <v>38</v>
      </c>
    </row>
    <row r="50" spans="1:11" ht="30.75" thickBot="1" x14ac:dyDescent="0.3">
      <c r="A50" s="41">
        <v>44101602</v>
      </c>
      <c r="B50" s="42" t="s">
        <v>77</v>
      </c>
      <c r="C50" s="43">
        <v>42078</v>
      </c>
      <c r="D50" s="38" t="s">
        <v>412</v>
      </c>
      <c r="E50" s="34" t="s">
        <v>378</v>
      </c>
      <c r="F50" s="34" t="s">
        <v>353</v>
      </c>
      <c r="G50" s="39">
        <f>15*17000*1.16</f>
        <v>295800</v>
      </c>
      <c r="H50" s="40">
        <f t="shared" si="0"/>
        <v>295800</v>
      </c>
      <c r="I50" s="38" t="s">
        <v>35</v>
      </c>
      <c r="J50" s="38" t="s">
        <v>35</v>
      </c>
      <c r="K50" s="31" t="s">
        <v>38</v>
      </c>
    </row>
    <row r="51" spans="1:11" ht="30.75" thickBot="1" x14ac:dyDescent="0.3">
      <c r="A51" s="41">
        <v>44111808</v>
      </c>
      <c r="B51" s="42" t="s">
        <v>78</v>
      </c>
      <c r="C51" s="43">
        <v>42078</v>
      </c>
      <c r="D51" s="38" t="s">
        <v>412</v>
      </c>
      <c r="E51" s="34" t="s">
        <v>378</v>
      </c>
      <c r="F51" s="34" t="s">
        <v>353</v>
      </c>
      <c r="G51" s="39">
        <f>6000*20*1.16</f>
        <v>139200</v>
      </c>
      <c r="H51" s="40">
        <f t="shared" si="0"/>
        <v>139200</v>
      </c>
      <c r="I51" s="38" t="s">
        <v>35</v>
      </c>
      <c r="J51" s="38" t="s">
        <v>35</v>
      </c>
      <c r="K51" s="31" t="s">
        <v>38</v>
      </c>
    </row>
    <row r="52" spans="1:11" ht="30.75" thickBot="1" x14ac:dyDescent="0.3">
      <c r="A52" s="41">
        <v>44111907</v>
      </c>
      <c r="B52" s="42" t="s">
        <v>79</v>
      </c>
      <c r="C52" s="43">
        <v>42129</v>
      </c>
      <c r="D52" s="38" t="s">
        <v>412</v>
      </c>
      <c r="E52" s="34" t="s">
        <v>378</v>
      </c>
      <c r="F52" s="34" t="s">
        <v>353</v>
      </c>
      <c r="G52" s="39">
        <f>5*68500*1.16</f>
        <v>397300</v>
      </c>
      <c r="H52" s="40">
        <f t="shared" si="0"/>
        <v>397300</v>
      </c>
      <c r="I52" s="38" t="s">
        <v>35</v>
      </c>
      <c r="J52" s="38" t="s">
        <v>35</v>
      </c>
      <c r="K52" s="31" t="s">
        <v>38</v>
      </c>
    </row>
    <row r="53" spans="1:11" ht="30.75" thickBot="1" x14ac:dyDescent="0.3">
      <c r="A53" s="41">
        <v>44111914</v>
      </c>
      <c r="B53" s="42" t="s">
        <v>80</v>
      </c>
      <c r="C53" s="43">
        <v>42078</v>
      </c>
      <c r="D53" s="38" t="s">
        <v>412</v>
      </c>
      <c r="E53" s="34" t="s">
        <v>378</v>
      </c>
      <c r="F53" s="34" t="s">
        <v>353</v>
      </c>
      <c r="G53" s="39">
        <f>30*1.16*3500</f>
        <v>121799.99999999999</v>
      </c>
      <c r="H53" s="40">
        <f t="shared" si="0"/>
        <v>121799.99999999999</v>
      </c>
      <c r="I53" s="38" t="s">
        <v>35</v>
      </c>
      <c r="J53" s="38" t="s">
        <v>35</v>
      </c>
      <c r="K53" s="31" t="s">
        <v>329</v>
      </c>
    </row>
    <row r="54" spans="1:11" ht="33.75" customHeight="1" thickBot="1" x14ac:dyDescent="0.3">
      <c r="A54" s="41">
        <v>56101529</v>
      </c>
      <c r="B54" s="42" t="s">
        <v>81</v>
      </c>
      <c r="C54" s="43">
        <v>42078</v>
      </c>
      <c r="D54" s="38" t="s">
        <v>412</v>
      </c>
      <c r="E54" s="34" t="s">
        <v>378</v>
      </c>
      <c r="F54" s="34" t="s">
        <v>353</v>
      </c>
      <c r="G54" s="39">
        <f>8700*15*1.16</f>
        <v>151380</v>
      </c>
      <c r="H54" s="40">
        <f t="shared" si="0"/>
        <v>151380</v>
      </c>
      <c r="I54" s="38" t="s">
        <v>35</v>
      </c>
      <c r="J54" s="38" t="s">
        <v>35</v>
      </c>
      <c r="K54" s="31" t="s">
        <v>329</v>
      </c>
    </row>
    <row r="55" spans="1:11" ht="30.75" thickBot="1" x14ac:dyDescent="0.3">
      <c r="A55" s="41">
        <v>43191504</v>
      </c>
      <c r="B55" s="42" t="s">
        <v>82</v>
      </c>
      <c r="C55" s="43">
        <v>42078</v>
      </c>
      <c r="D55" s="38" t="s">
        <v>412</v>
      </c>
      <c r="E55" s="34" t="s">
        <v>378</v>
      </c>
      <c r="F55" s="34" t="s">
        <v>353</v>
      </c>
      <c r="G55" s="39">
        <f>5*55000*1.16</f>
        <v>319000</v>
      </c>
      <c r="H55" s="40">
        <f t="shared" si="0"/>
        <v>319000</v>
      </c>
      <c r="I55" s="38" t="s">
        <v>35</v>
      </c>
      <c r="J55" s="38" t="s">
        <v>35</v>
      </c>
      <c r="K55" s="31" t="s">
        <v>330</v>
      </c>
    </row>
    <row r="56" spans="1:11" ht="30.75" thickBot="1" x14ac:dyDescent="0.3">
      <c r="A56" s="41">
        <v>43191512</v>
      </c>
      <c r="B56" s="42" t="s">
        <v>183</v>
      </c>
      <c r="C56" s="43">
        <v>42078</v>
      </c>
      <c r="D56" s="38" t="s">
        <v>412</v>
      </c>
      <c r="E56" s="34" t="s">
        <v>378</v>
      </c>
      <c r="F56" s="34" t="s">
        <v>353</v>
      </c>
      <c r="G56" s="39">
        <f>180000*4*1.16</f>
        <v>835200</v>
      </c>
      <c r="H56" s="40">
        <f>+G56</f>
        <v>835200</v>
      </c>
      <c r="I56" s="38" t="s">
        <v>35</v>
      </c>
      <c r="J56" s="38" t="s">
        <v>35</v>
      </c>
      <c r="K56" s="31" t="s">
        <v>38</v>
      </c>
    </row>
    <row r="57" spans="1:11" ht="30.75" thickBot="1" x14ac:dyDescent="0.3">
      <c r="A57" s="41">
        <v>44101810</v>
      </c>
      <c r="B57" s="42" t="s">
        <v>83</v>
      </c>
      <c r="C57" s="43">
        <v>42078</v>
      </c>
      <c r="D57" s="38" t="s">
        <v>412</v>
      </c>
      <c r="E57" s="34" t="s">
        <v>378</v>
      </c>
      <c r="F57" s="34" t="s">
        <v>353</v>
      </c>
      <c r="G57" s="39">
        <f>10*18000*1.16</f>
        <v>208800</v>
      </c>
      <c r="H57" s="40">
        <f t="shared" si="0"/>
        <v>208800</v>
      </c>
      <c r="I57" s="38" t="s">
        <v>35</v>
      </c>
      <c r="J57" s="38" t="s">
        <v>35</v>
      </c>
      <c r="K57" s="31" t="s">
        <v>329</v>
      </c>
    </row>
    <row r="58" spans="1:11" ht="30.75" thickBot="1" x14ac:dyDescent="0.3">
      <c r="A58" s="38">
        <v>44101601</v>
      </c>
      <c r="B58" s="42" t="s">
        <v>511</v>
      </c>
      <c r="C58" s="43">
        <v>42078</v>
      </c>
      <c r="D58" s="38" t="s">
        <v>412</v>
      </c>
      <c r="E58" s="34" t="s">
        <v>378</v>
      </c>
      <c r="F58" s="34" t="s">
        <v>353</v>
      </c>
      <c r="G58" s="39">
        <f>30*2500*1.16</f>
        <v>87000</v>
      </c>
      <c r="H58" s="40">
        <f t="shared" si="0"/>
        <v>87000</v>
      </c>
      <c r="I58" s="38" t="s">
        <v>35</v>
      </c>
      <c r="J58" s="38" t="s">
        <v>35</v>
      </c>
      <c r="K58" s="31" t="s">
        <v>329</v>
      </c>
    </row>
    <row r="59" spans="1:11" ht="38.25" customHeight="1" thickBot="1" x14ac:dyDescent="0.3">
      <c r="A59" s="96">
        <v>22101703</v>
      </c>
      <c r="B59" s="42" t="s">
        <v>512</v>
      </c>
      <c r="C59" s="43">
        <v>42078</v>
      </c>
      <c r="D59" s="38" t="s">
        <v>412</v>
      </c>
      <c r="E59" s="34" t="s">
        <v>378</v>
      </c>
      <c r="F59" s="34" t="s">
        <v>353</v>
      </c>
      <c r="G59" s="39">
        <v>150000</v>
      </c>
      <c r="H59" s="40">
        <v>150000</v>
      </c>
      <c r="I59" s="38" t="s">
        <v>35</v>
      </c>
      <c r="J59" s="38" t="s">
        <v>35</v>
      </c>
      <c r="K59" s="31" t="s">
        <v>329</v>
      </c>
    </row>
    <row r="60" spans="1:11" ht="38.25" customHeight="1" thickBot="1" x14ac:dyDescent="0.3">
      <c r="A60" s="95">
        <v>11162115</v>
      </c>
      <c r="B60" s="42" t="s">
        <v>513</v>
      </c>
      <c r="C60" s="43">
        <v>42078</v>
      </c>
      <c r="D60" s="38" t="s">
        <v>380</v>
      </c>
      <c r="E60" s="34" t="s">
        <v>378</v>
      </c>
      <c r="F60" s="34" t="s">
        <v>353</v>
      </c>
      <c r="G60" s="39">
        <v>104400</v>
      </c>
      <c r="H60" s="40">
        <v>104400</v>
      </c>
      <c r="I60" s="38" t="s">
        <v>35</v>
      </c>
      <c r="J60" s="38" t="s">
        <v>35</v>
      </c>
      <c r="K60" s="31" t="s">
        <v>329</v>
      </c>
    </row>
    <row r="61" spans="1:11" ht="30.75" thickBot="1" x14ac:dyDescent="0.3">
      <c r="A61" s="41">
        <v>44121630</v>
      </c>
      <c r="B61" s="42" t="s">
        <v>84</v>
      </c>
      <c r="C61" s="43">
        <v>42078</v>
      </c>
      <c r="D61" s="38" t="s">
        <v>412</v>
      </c>
      <c r="E61" s="34" t="s">
        <v>378</v>
      </c>
      <c r="F61" s="34" t="s">
        <v>353</v>
      </c>
      <c r="G61" s="39">
        <f>2500*60</f>
        <v>150000</v>
      </c>
      <c r="H61" s="40">
        <f t="shared" si="0"/>
        <v>150000</v>
      </c>
      <c r="I61" s="38" t="s">
        <v>35</v>
      </c>
      <c r="J61" s="38" t="s">
        <v>35</v>
      </c>
      <c r="K61" s="31" t="s">
        <v>329</v>
      </c>
    </row>
    <row r="62" spans="1:11" ht="30.75" thickBot="1" x14ac:dyDescent="0.3">
      <c r="A62" s="41">
        <v>44122011</v>
      </c>
      <c r="B62" s="42" t="s">
        <v>85</v>
      </c>
      <c r="C62" s="43">
        <v>42078</v>
      </c>
      <c r="D62" s="38" t="s">
        <v>412</v>
      </c>
      <c r="E62" s="34" t="s">
        <v>378</v>
      </c>
      <c r="F62" s="34" t="s">
        <v>353</v>
      </c>
      <c r="G62" s="39">
        <f>20*6000*1.16</f>
        <v>139200</v>
      </c>
      <c r="H62" s="40">
        <f t="shared" si="0"/>
        <v>139200</v>
      </c>
      <c r="I62" s="38" t="s">
        <v>35</v>
      </c>
      <c r="J62" s="38" t="s">
        <v>35</v>
      </c>
      <c r="K62" s="31" t="s">
        <v>329</v>
      </c>
    </row>
    <row r="63" spans="1:11" ht="30.75" thickBot="1" x14ac:dyDescent="0.3">
      <c r="A63" s="41">
        <v>24112404</v>
      </c>
      <c r="B63" s="42" t="s">
        <v>86</v>
      </c>
      <c r="C63" s="43">
        <v>42129</v>
      </c>
      <c r="D63" s="38" t="s">
        <v>412</v>
      </c>
      <c r="E63" s="34" t="s">
        <v>378</v>
      </c>
      <c r="F63" s="34" t="s">
        <v>353</v>
      </c>
      <c r="G63" s="39">
        <f>100*5050*1.16</f>
        <v>585800</v>
      </c>
      <c r="H63" s="40">
        <f t="shared" si="0"/>
        <v>585800</v>
      </c>
      <c r="I63" s="38" t="s">
        <v>35</v>
      </c>
      <c r="J63" s="38" t="s">
        <v>35</v>
      </c>
      <c r="K63" s="31" t="s">
        <v>329</v>
      </c>
    </row>
    <row r="64" spans="1:11" ht="30.75" thickBot="1" x14ac:dyDescent="0.3">
      <c r="A64" s="41">
        <v>44103112</v>
      </c>
      <c r="B64" s="42" t="s">
        <v>87</v>
      </c>
      <c r="C64" s="43">
        <v>42078</v>
      </c>
      <c r="D64" s="38" t="s">
        <v>412</v>
      </c>
      <c r="E64" s="34" t="s">
        <v>378</v>
      </c>
      <c r="F64" s="34" t="s">
        <v>353</v>
      </c>
      <c r="G64" s="39">
        <f>33000*5*1.16</f>
        <v>191400</v>
      </c>
      <c r="H64" s="40">
        <v>191400</v>
      </c>
      <c r="I64" s="38" t="s">
        <v>35</v>
      </c>
      <c r="J64" s="38" t="s">
        <v>35</v>
      </c>
      <c r="K64" s="31" t="s">
        <v>329</v>
      </c>
    </row>
    <row r="65" spans="1:11" ht="30.75" thickBot="1" x14ac:dyDescent="0.3">
      <c r="A65" s="41">
        <v>56101703</v>
      </c>
      <c r="B65" s="42" t="s">
        <v>88</v>
      </c>
      <c r="C65" s="43">
        <v>42129</v>
      </c>
      <c r="D65" s="38" t="s">
        <v>412</v>
      </c>
      <c r="E65" s="34" t="s">
        <v>378</v>
      </c>
      <c r="F65" s="34" t="s">
        <v>353</v>
      </c>
      <c r="G65" s="39">
        <f>600000*5*1.16</f>
        <v>3479999.9999999995</v>
      </c>
      <c r="H65" s="40">
        <f t="shared" si="0"/>
        <v>3479999.9999999995</v>
      </c>
      <c r="I65" s="38" t="s">
        <v>35</v>
      </c>
      <c r="J65" s="38" t="s">
        <v>35</v>
      </c>
      <c r="K65" s="31" t="s">
        <v>329</v>
      </c>
    </row>
    <row r="66" spans="1:11" ht="30.75" thickBot="1" x14ac:dyDescent="0.3">
      <c r="A66" s="41">
        <v>56121015</v>
      </c>
      <c r="B66" s="42" t="s">
        <v>316</v>
      </c>
      <c r="C66" s="43">
        <v>42078</v>
      </c>
      <c r="D66" s="38" t="s">
        <v>412</v>
      </c>
      <c r="E66" s="34" t="s">
        <v>378</v>
      </c>
      <c r="F66" s="34" t="s">
        <v>353</v>
      </c>
      <c r="G66" s="39">
        <f>190000*20*1.16</f>
        <v>4408000</v>
      </c>
      <c r="H66" s="40">
        <v>4408000</v>
      </c>
      <c r="I66" s="38" t="s">
        <v>35</v>
      </c>
      <c r="J66" s="38" t="s">
        <v>35</v>
      </c>
      <c r="K66" s="31" t="s">
        <v>329</v>
      </c>
    </row>
    <row r="67" spans="1:11" ht="30.75" thickBot="1" x14ac:dyDescent="0.3">
      <c r="A67" s="41">
        <v>60121201</v>
      </c>
      <c r="B67" s="42" t="s">
        <v>317</v>
      </c>
      <c r="C67" s="43">
        <v>42139</v>
      </c>
      <c r="D67" s="38" t="s">
        <v>412</v>
      </c>
      <c r="E67" s="34" t="s">
        <v>378</v>
      </c>
      <c r="F67" s="34" t="s">
        <v>353</v>
      </c>
      <c r="G67" s="39">
        <f>100*1600*1.16</f>
        <v>185600</v>
      </c>
      <c r="H67" s="40">
        <v>185600</v>
      </c>
      <c r="I67" s="38" t="s">
        <v>35</v>
      </c>
      <c r="J67" s="38" t="s">
        <v>35</v>
      </c>
      <c r="K67" s="31" t="s">
        <v>329</v>
      </c>
    </row>
    <row r="68" spans="1:11" ht="30.75" thickBot="1" x14ac:dyDescent="0.3">
      <c r="A68" s="41">
        <v>46151703</v>
      </c>
      <c r="B68" s="42" t="s">
        <v>321</v>
      </c>
      <c r="C68" s="43">
        <v>42129</v>
      </c>
      <c r="D68" s="38" t="s">
        <v>424</v>
      </c>
      <c r="E68" s="34" t="s">
        <v>378</v>
      </c>
      <c r="F68" s="34" t="s">
        <v>353</v>
      </c>
      <c r="G68" s="39">
        <f>100*3500</f>
        <v>350000</v>
      </c>
      <c r="H68" s="40">
        <v>350000</v>
      </c>
      <c r="I68" s="38" t="s">
        <v>35</v>
      </c>
      <c r="J68" s="38" t="s">
        <v>35</v>
      </c>
      <c r="K68" s="31" t="s">
        <v>329</v>
      </c>
    </row>
    <row r="69" spans="1:11" ht="30.75" thickBot="1" x14ac:dyDescent="0.3">
      <c r="A69" s="41">
        <v>31162001</v>
      </c>
      <c r="B69" s="42" t="s">
        <v>318</v>
      </c>
      <c r="C69" s="43">
        <v>42078</v>
      </c>
      <c r="D69" s="38" t="s">
        <v>424</v>
      </c>
      <c r="E69" s="34" t="s">
        <v>378</v>
      </c>
      <c r="F69" s="34" t="s">
        <v>353</v>
      </c>
      <c r="G69" s="39">
        <v>20000</v>
      </c>
      <c r="H69" s="40">
        <v>20000</v>
      </c>
      <c r="I69" s="38" t="s">
        <v>35</v>
      </c>
      <c r="J69" s="38" t="s">
        <v>35</v>
      </c>
      <c r="K69" s="31" t="s">
        <v>329</v>
      </c>
    </row>
    <row r="70" spans="1:11" ht="30.75" thickBot="1" x14ac:dyDescent="0.3">
      <c r="A70" s="41">
        <v>56112104</v>
      </c>
      <c r="B70" s="42" t="s">
        <v>89</v>
      </c>
      <c r="C70" s="43">
        <v>42129</v>
      </c>
      <c r="D70" s="38" t="s">
        <v>412</v>
      </c>
      <c r="E70" s="34" t="s">
        <v>378</v>
      </c>
      <c r="F70" s="34" t="s">
        <v>353</v>
      </c>
      <c r="G70" s="39">
        <f>285000*5*1.16</f>
        <v>1653000</v>
      </c>
      <c r="H70" s="40">
        <f t="shared" si="0"/>
        <v>1653000</v>
      </c>
      <c r="I70" s="38" t="s">
        <v>35</v>
      </c>
      <c r="J70" s="38" t="s">
        <v>35</v>
      </c>
      <c r="K70" s="31" t="s">
        <v>323</v>
      </c>
    </row>
    <row r="71" spans="1:11" ht="27.75" customHeight="1" thickBot="1" x14ac:dyDescent="0.3">
      <c r="A71" s="41">
        <v>44103103</v>
      </c>
      <c r="B71" s="42" t="s">
        <v>57</v>
      </c>
      <c r="C71" s="43">
        <v>42078</v>
      </c>
      <c r="D71" s="38" t="s">
        <v>425</v>
      </c>
      <c r="E71" s="34" t="s">
        <v>378</v>
      </c>
      <c r="F71" s="34" t="s">
        <v>353</v>
      </c>
      <c r="G71" s="39">
        <v>10000000</v>
      </c>
      <c r="H71" s="40">
        <f t="shared" ref="H71:H96" si="1">+G71</f>
        <v>10000000</v>
      </c>
      <c r="I71" s="38" t="s">
        <v>35</v>
      </c>
      <c r="J71" s="38" t="s">
        <v>35</v>
      </c>
      <c r="K71" s="31" t="s">
        <v>324</v>
      </c>
    </row>
    <row r="72" spans="1:11" ht="30.75" thickBot="1" x14ac:dyDescent="0.3">
      <c r="A72" s="41">
        <v>47131824</v>
      </c>
      <c r="B72" s="42" t="s">
        <v>61</v>
      </c>
      <c r="C72" s="43">
        <v>42078</v>
      </c>
      <c r="D72" s="38" t="s">
        <v>412</v>
      </c>
      <c r="E72" s="34" t="s">
        <v>378</v>
      </c>
      <c r="F72" s="34" t="s">
        <v>353</v>
      </c>
      <c r="G72" s="39">
        <f>20*7000*1.16</f>
        <v>162400</v>
      </c>
      <c r="H72" s="40">
        <f t="shared" si="1"/>
        <v>162400</v>
      </c>
      <c r="I72" s="38" t="s">
        <v>35</v>
      </c>
      <c r="J72" s="38" t="s">
        <v>35</v>
      </c>
      <c r="K72" s="31" t="s">
        <v>38</v>
      </c>
    </row>
    <row r="73" spans="1:11" ht="30.75" thickBot="1" x14ac:dyDescent="0.3">
      <c r="A73" s="41">
        <v>47131831</v>
      </c>
      <c r="B73" s="42" t="s">
        <v>62</v>
      </c>
      <c r="C73" s="43">
        <v>42078</v>
      </c>
      <c r="D73" s="38" t="s">
        <v>412</v>
      </c>
      <c r="E73" s="34" t="s">
        <v>378</v>
      </c>
      <c r="F73" s="34" t="s">
        <v>353</v>
      </c>
      <c r="G73" s="39">
        <f>5600*15*1.16</f>
        <v>97440</v>
      </c>
      <c r="H73" s="40">
        <f t="shared" si="1"/>
        <v>97440</v>
      </c>
      <c r="I73" s="38" t="s">
        <v>35</v>
      </c>
      <c r="J73" s="38" t="s">
        <v>35</v>
      </c>
      <c r="K73" s="31" t="s">
        <v>38</v>
      </c>
    </row>
    <row r="74" spans="1:11" ht="30.75" thickBot="1" x14ac:dyDescent="0.3">
      <c r="A74" s="41">
        <v>47131618</v>
      </c>
      <c r="B74" s="42" t="s">
        <v>63</v>
      </c>
      <c r="C74" s="43">
        <v>42078</v>
      </c>
      <c r="D74" s="38" t="s">
        <v>412</v>
      </c>
      <c r="E74" s="34" t="s">
        <v>378</v>
      </c>
      <c r="F74" s="34" t="s">
        <v>353</v>
      </c>
      <c r="G74" s="39">
        <f>250*6500*1.16</f>
        <v>1884999.9999999998</v>
      </c>
      <c r="H74" s="40">
        <f t="shared" si="1"/>
        <v>1884999.9999999998</v>
      </c>
      <c r="I74" s="38" t="s">
        <v>35</v>
      </c>
      <c r="J74" s="38" t="s">
        <v>35</v>
      </c>
      <c r="K74" s="31" t="s">
        <v>38</v>
      </c>
    </row>
    <row r="75" spans="1:11" ht="30.75" thickBot="1" x14ac:dyDescent="0.3">
      <c r="A75" s="41">
        <v>47121701</v>
      </c>
      <c r="B75" s="42" t="s">
        <v>64</v>
      </c>
      <c r="C75" s="43">
        <v>42078</v>
      </c>
      <c r="D75" s="38" t="s">
        <v>412</v>
      </c>
      <c r="E75" s="34" t="s">
        <v>378</v>
      </c>
      <c r="F75" s="34" t="s">
        <v>353</v>
      </c>
      <c r="G75" s="39">
        <f>70*1800*1.16</f>
        <v>146160</v>
      </c>
      <c r="H75" s="40">
        <f t="shared" si="1"/>
        <v>146160</v>
      </c>
      <c r="I75" s="38" t="s">
        <v>35</v>
      </c>
      <c r="J75" s="38" t="s">
        <v>35</v>
      </c>
      <c r="K75" s="31" t="s">
        <v>38</v>
      </c>
    </row>
    <row r="76" spans="1:11" ht="30.75" thickBot="1" x14ac:dyDescent="0.3">
      <c r="A76" s="41">
        <v>47131501</v>
      </c>
      <c r="B76" s="42" t="s">
        <v>65</v>
      </c>
      <c r="C76" s="43">
        <v>42078</v>
      </c>
      <c r="D76" s="38" t="s">
        <v>412</v>
      </c>
      <c r="E76" s="34" t="s">
        <v>378</v>
      </c>
      <c r="F76" s="34" t="s">
        <v>353</v>
      </c>
      <c r="G76" s="39">
        <f xml:space="preserve"> 4600*100*1.16</f>
        <v>533600</v>
      </c>
      <c r="H76" s="40">
        <f t="shared" si="1"/>
        <v>533600</v>
      </c>
      <c r="I76" s="38" t="s">
        <v>35</v>
      </c>
      <c r="J76" s="38" t="s">
        <v>35</v>
      </c>
      <c r="K76" s="31" t="s">
        <v>38</v>
      </c>
    </row>
    <row r="77" spans="1:11" ht="30.75" thickBot="1" x14ac:dyDescent="0.3">
      <c r="A77" s="41">
        <v>47131604</v>
      </c>
      <c r="B77" s="42" t="s">
        <v>320</v>
      </c>
      <c r="C77" s="43">
        <v>42078</v>
      </c>
      <c r="D77" s="38" t="s">
        <v>412</v>
      </c>
      <c r="E77" s="34" t="s">
        <v>378</v>
      </c>
      <c r="F77" s="34" t="s">
        <v>353</v>
      </c>
      <c r="G77" s="39">
        <f>1800*7000*1.16</f>
        <v>14615999.999999998</v>
      </c>
      <c r="H77" s="40">
        <f t="shared" si="1"/>
        <v>14615999.999999998</v>
      </c>
      <c r="I77" s="38" t="s">
        <v>35</v>
      </c>
      <c r="J77" s="38" t="s">
        <v>35</v>
      </c>
      <c r="K77" s="31" t="s">
        <v>38</v>
      </c>
    </row>
    <row r="78" spans="1:11" ht="30.75" thickBot="1" x14ac:dyDescent="0.3">
      <c r="A78" s="41">
        <v>47131608</v>
      </c>
      <c r="B78" s="42" t="s">
        <v>66</v>
      </c>
      <c r="C78" s="43">
        <v>42078</v>
      </c>
      <c r="D78" s="38" t="s">
        <v>412</v>
      </c>
      <c r="E78" s="34" t="s">
        <v>378</v>
      </c>
      <c r="F78" s="34" t="s">
        <v>353</v>
      </c>
      <c r="G78" s="39">
        <f>9000*20*1.16</f>
        <v>208800</v>
      </c>
      <c r="H78" s="40">
        <f t="shared" si="1"/>
        <v>208800</v>
      </c>
      <c r="I78" s="38" t="s">
        <v>35</v>
      </c>
      <c r="J78" s="38" t="s">
        <v>35</v>
      </c>
      <c r="K78" s="31" t="s">
        <v>38</v>
      </c>
    </row>
    <row r="79" spans="1:11" ht="30.75" thickBot="1" x14ac:dyDescent="0.3">
      <c r="A79" s="41">
        <v>47131611</v>
      </c>
      <c r="B79" s="42" t="s">
        <v>67</v>
      </c>
      <c r="C79" s="43">
        <v>42078</v>
      </c>
      <c r="D79" s="38" t="s">
        <v>412</v>
      </c>
      <c r="E79" s="34" t="s">
        <v>378</v>
      </c>
      <c r="F79" s="34" t="s">
        <v>353</v>
      </c>
      <c r="G79" s="39">
        <f>70*4900*1.16</f>
        <v>397880</v>
      </c>
      <c r="H79" s="40">
        <f t="shared" si="1"/>
        <v>397880</v>
      </c>
      <c r="I79" s="38" t="s">
        <v>35</v>
      </c>
      <c r="J79" s="38" t="s">
        <v>35</v>
      </c>
      <c r="K79" s="31" t="s">
        <v>38</v>
      </c>
    </row>
    <row r="80" spans="1:11" ht="30.75" thickBot="1" x14ac:dyDescent="0.3">
      <c r="A80" s="41">
        <v>47131801</v>
      </c>
      <c r="B80" s="42" t="s">
        <v>68</v>
      </c>
      <c r="C80" s="43">
        <v>42078</v>
      </c>
      <c r="D80" s="38" t="s">
        <v>412</v>
      </c>
      <c r="E80" s="34" t="s">
        <v>378</v>
      </c>
      <c r="F80" s="34" t="s">
        <v>353</v>
      </c>
      <c r="G80" s="39">
        <f>300*5800*1.16</f>
        <v>2018399.9999999998</v>
      </c>
      <c r="H80" s="40">
        <f t="shared" si="1"/>
        <v>2018399.9999999998</v>
      </c>
      <c r="I80" s="38" t="s">
        <v>35</v>
      </c>
      <c r="J80" s="38" t="s">
        <v>35</v>
      </c>
      <c r="K80" s="31" t="s">
        <v>38</v>
      </c>
    </row>
    <row r="81" spans="1:11" ht="30.75" thickBot="1" x14ac:dyDescent="0.3">
      <c r="A81" s="41">
        <v>41103206</v>
      </c>
      <c r="B81" s="42" t="s">
        <v>69</v>
      </c>
      <c r="C81" s="43">
        <v>42078</v>
      </c>
      <c r="D81" s="38" t="s">
        <v>412</v>
      </c>
      <c r="E81" s="34" t="s">
        <v>378</v>
      </c>
      <c r="F81" s="34" t="s">
        <v>353</v>
      </c>
      <c r="G81" s="39">
        <f>300*5000*1.16</f>
        <v>1739999.9999999998</v>
      </c>
      <c r="H81" s="40">
        <f t="shared" si="1"/>
        <v>1739999.9999999998</v>
      </c>
      <c r="I81" s="38" t="s">
        <v>35</v>
      </c>
      <c r="J81" s="38" t="s">
        <v>35</v>
      </c>
      <c r="K81" s="31" t="s">
        <v>38</v>
      </c>
    </row>
    <row r="82" spans="1:11" ht="30.75" thickBot="1" x14ac:dyDescent="0.3">
      <c r="A82" s="41">
        <v>14111704</v>
      </c>
      <c r="B82" s="42" t="s">
        <v>70</v>
      </c>
      <c r="C82" s="43">
        <v>42078</v>
      </c>
      <c r="D82" s="38" t="s">
        <v>412</v>
      </c>
      <c r="E82" s="34" t="s">
        <v>378</v>
      </c>
      <c r="F82" s="34" t="s">
        <v>353</v>
      </c>
      <c r="G82" s="39">
        <f>60*70000*1.16</f>
        <v>4872000</v>
      </c>
      <c r="H82" s="40">
        <f t="shared" si="1"/>
        <v>4872000</v>
      </c>
      <c r="I82" s="38" t="s">
        <v>35</v>
      </c>
      <c r="J82" s="38" t="s">
        <v>35</v>
      </c>
      <c r="K82" s="31" t="s">
        <v>38</v>
      </c>
    </row>
    <row r="83" spans="1:11" ht="30.75" thickBot="1" x14ac:dyDescent="0.3">
      <c r="A83" s="41">
        <v>53131608</v>
      </c>
      <c r="B83" s="42" t="s">
        <v>71</v>
      </c>
      <c r="C83" s="43">
        <v>42078</v>
      </c>
      <c r="D83" s="38" t="s">
        <v>412</v>
      </c>
      <c r="E83" s="34" t="s">
        <v>378</v>
      </c>
      <c r="F83" s="34" t="s">
        <v>353</v>
      </c>
      <c r="G83" s="39">
        <f>4*78000*16+20*19000*1.16</f>
        <v>5432800</v>
      </c>
      <c r="H83" s="40">
        <f t="shared" si="1"/>
        <v>5432800</v>
      </c>
      <c r="I83" s="38" t="s">
        <v>35</v>
      </c>
      <c r="J83" s="38" t="s">
        <v>35</v>
      </c>
      <c r="K83" s="31" t="s">
        <v>38</v>
      </c>
    </row>
    <row r="84" spans="1:11" ht="30.75" thickBot="1" x14ac:dyDescent="0.3">
      <c r="A84" s="41">
        <v>31211910</v>
      </c>
      <c r="B84" s="42" t="s">
        <v>72</v>
      </c>
      <c r="C84" s="43">
        <v>42078</v>
      </c>
      <c r="D84" s="38" t="s">
        <v>412</v>
      </c>
      <c r="E84" s="34" t="s">
        <v>378</v>
      </c>
      <c r="F84" s="34" t="s">
        <v>353</v>
      </c>
      <c r="G84" s="39">
        <f>10*5000*1.16</f>
        <v>57999.999999999993</v>
      </c>
      <c r="H84" s="40">
        <f t="shared" si="1"/>
        <v>57999.999999999993</v>
      </c>
      <c r="I84" s="38" t="s">
        <v>35</v>
      </c>
      <c r="J84" s="38" t="s">
        <v>35</v>
      </c>
      <c r="K84" s="31" t="s">
        <v>38</v>
      </c>
    </row>
    <row r="85" spans="1:11" ht="30.75" thickBot="1" x14ac:dyDescent="0.3">
      <c r="A85" s="41">
        <v>47131807</v>
      </c>
      <c r="B85" s="42" t="s">
        <v>73</v>
      </c>
      <c r="C85" s="43">
        <v>42078</v>
      </c>
      <c r="D85" s="38" t="s">
        <v>412</v>
      </c>
      <c r="E85" s="34" t="s">
        <v>378</v>
      </c>
      <c r="F85" s="34" t="s">
        <v>353</v>
      </c>
      <c r="G85" s="39">
        <f>300*5800*1.16</f>
        <v>2018399.9999999998</v>
      </c>
      <c r="H85" s="40">
        <f t="shared" si="1"/>
        <v>2018399.9999999998</v>
      </c>
      <c r="I85" s="38" t="s">
        <v>35</v>
      </c>
      <c r="J85" s="38" t="s">
        <v>35</v>
      </c>
      <c r="K85" s="31" t="s">
        <v>38</v>
      </c>
    </row>
    <row r="86" spans="1:11" ht="30.75" thickBot="1" x14ac:dyDescent="0.3">
      <c r="A86" s="41">
        <v>27112909</v>
      </c>
      <c r="B86" s="42" t="s">
        <v>74</v>
      </c>
      <c r="C86" s="43">
        <v>42129</v>
      </c>
      <c r="D86" s="38" t="s">
        <v>412</v>
      </c>
      <c r="E86" s="34" t="s">
        <v>378</v>
      </c>
      <c r="F86" s="34" t="s">
        <v>353</v>
      </c>
      <c r="G86" s="39">
        <f>2*9000*1.16</f>
        <v>20880</v>
      </c>
      <c r="H86" s="40">
        <f t="shared" si="1"/>
        <v>20880</v>
      </c>
      <c r="I86" s="38" t="s">
        <v>35</v>
      </c>
      <c r="J86" s="38" t="s">
        <v>35</v>
      </c>
      <c r="K86" s="31" t="s">
        <v>38</v>
      </c>
    </row>
    <row r="87" spans="1:11" ht="30.75" thickBot="1" x14ac:dyDescent="0.3">
      <c r="A87" s="41">
        <v>53121803</v>
      </c>
      <c r="B87" s="42" t="s">
        <v>307</v>
      </c>
      <c r="C87" s="43">
        <v>42078</v>
      </c>
      <c r="D87" s="38" t="s">
        <v>412</v>
      </c>
      <c r="E87" s="34" t="s">
        <v>378</v>
      </c>
      <c r="F87" s="34" t="s">
        <v>353</v>
      </c>
      <c r="G87" s="39">
        <f>50*2500*1.16+3800*70*1.16</f>
        <v>453560</v>
      </c>
      <c r="H87" s="40">
        <f t="shared" si="1"/>
        <v>453560</v>
      </c>
      <c r="I87" s="38" t="s">
        <v>35</v>
      </c>
      <c r="J87" s="38" t="s">
        <v>35</v>
      </c>
      <c r="K87" s="31" t="s">
        <v>38</v>
      </c>
    </row>
    <row r="88" spans="1:11" ht="33" customHeight="1" thickBot="1" x14ac:dyDescent="0.3">
      <c r="A88" s="41">
        <v>42281702</v>
      </c>
      <c r="B88" s="42" t="s">
        <v>510</v>
      </c>
      <c r="C88" s="43">
        <v>42078</v>
      </c>
      <c r="D88" s="38" t="s">
        <v>412</v>
      </c>
      <c r="E88" s="34" t="s">
        <v>378</v>
      </c>
      <c r="F88" s="34" t="s">
        <v>353</v>
      </c>
      <c r="G88" s="39">
        <v>500000</v>
      </c>
      <c r="H88" s="40">
        <v>500000</v>
      </c>
      <c r="I88" s="38" t="s">
        <v>35</v>
      </c>
      <c r="J88" s="38" t="s">
        <v>35</v>
      </c>
      <c r="K88" s="31" t="s">
        <v>38</v>
      </c>
    </row>
    <row r="89" spans="1:11" ht="33" customHeight="1" thickBot="1" x14ac:dyDescent="0.3">
      <c r="A89" s="41">
        <v>20142904</v>
      </c>
      <c r="B89" s="42" t="s">
        <v>514</v>
      </c>
      <c r="C89" s="43">
        <v>42078</v>
      </c>
      <c r="D89" s="38" t="s">
        <v>380</v>
      </c>
      <c r="E89" s="34" t="s">
        <v>378</v>
      </c>
      <c r="F89" s="34" t="s">
        <v>353</v>
      </c>
      <c r="G89" s="39">
        <v>600000</v>
      </c>
      <c r="H89" s="40">
        <v>600000</v>
      </c>
      <c r="I89" s="38" t="s">
        <v>35</v>
      </c>
      <c r="J89" s="38" t="s">
        <v>35</v>
      </c>
      <c r="K89" s="31" t="s">
        <v>38</v>
      </c>
    </row>
    <row r="90" spans="1:11" ht="33.75" customHeight="1" thickBot="1" x14ac:dyDescent="0.3">
      <c r="A90" s="41">
        <v>15121520</v>
      </c>
      <c r="B90" s="42" t="s">
        <v>351</v>
      </c>
      <c r="C90" s="43">
        <v>42078</v>
      </c>
      <c r="D90" s="38" t="s">
        <v>412</v>
      </c>
      <c r="E90" s="34" t="s">
        <v>378</v>
      </c>
      <c r="F90" s="34" t="s">
        <v>353</v>
      </c>
      <c r="G90" s="39">
        <v>160000</v>
      </c>
      <c r="H90" s="40">
        <f t="shared" si="1"/>
        <v>160000</v>
      </c>
      <c r="I90" s="38" t="s">
        <v>35</v>
      </c>
      <c r="J90" s="38" t="s">
        <v>35</v>
      </c>
      <c r="K90" s="31" t="s">
        <v>329</v>
      </c>
    </row>
    <row r="91" spans="1:11" ht="30.75" thickBot="1" x14ac:dyDescent="0.3">
      <c r="A91" s="45">
        <v>51102710</v>
      </c>
      <c r="B91" s="46" t="s">
        <v>295</v>
      </c>
      <c r="C91" s="47">
        <v>42078</v>
      </c>
      <c r="D91" s="48" t="s">
        <v>424</v>
      </c>
      <c r="E91" s="34" t="s">
        <v>378</v>
      </c>
      <c r="F91" s="34" t="s">
        <v>353</v>
      </c>
      <c r="G91" s="39">
        <v>150000</v>
      </c>
      <c r="H91" s="40">
        <f t="shared" si="1"/>
        <v>150000</v>
      </c>
      <c r="I91" s="38" t="s">
        <v>35</v>
      </c>
      <c r="J91" s="38" t="s">
        <v>35</v>
      </c>
      <c r="K91" s="31" t="s">
        <v>329</v>
      </c>
    </row>
    <row r="92" spans="1:11" ht="32.25" customHeight="1" thickBot="1" x14ac:dyDescent="0.3">
      <c r="A92" s="49">
        <v>43211507</v>
      </c>
      <c r="B92" s="50" t="s">
        <v>90</v>
      </c>
      <c r="C92" s="35">
        <v>42112</v>
      </c>
      <c r="D92" s="34" t="s">
        <v>382</v>
      </c>
      <c r="E92" s="34" t="s">
        <v>378</v>
      </c>
      <c r="F92" s="34" t="s">
        <v>353</v>
      </c>
      <c r="G92" s="36">
        <f>6*1900000*1.16</f>
        <v>13224000</v>
      </c>
      <c r="H92" s="36">
        <f t="shared" si="1"/>
        <v>13224000</v>
      </c>
      <c r="I92" s="34" t="s">
        <v>35</v>
      </c>
      <c r="J92" s="34" t="s">
        <v>35</v>
      </c>
      <c r="K92" s="51" t="s">
        <v>325</v>
      </c>
    </row>
    <row r="93" spans="1:11" ht="33.75" customHeight="1" thickBot="1" x14ac:dyDescent="0.3">
      <c r="A93" s="41">
        <v>43212105</v>
      </c>
      <c r="B93" s="42" t="s">
        <v>91</v>
      </c>
      <c r="C93" s="43">
        <v>42112</v>
      </c>
      <c r="D93" s="38" t="s">
        <v>382</v>
      </c>
      <c r="E93" s="34" t="s">
        <v>378</v>
      </c>
      <c r="F93" s="34" t="s">
        <v>353</v>
      </c>
      <c r="G93" s="39">
        <f>5*380000*1.16</f>
        <v>2204000</v>
      </c>
      <c r="H93" s="40">
        <f t="shared" si="1"/>
        <v>2204000</v>
      </c>
      <c r="I93" s="38" t="s">
        <v>35</v>
      </c>
      <c r="J93" s="38" t="s">
        <v>35</v>
      </c>
      <c r="K93" s="31" t="s">
        <v>327</v>
      </c>
    </row>
    <row r="94" spans="1:11" ht="33" customHeight="1" thickBot="1" x14ac:dyDescent="0.3">
      <c r="A94" s="41">
        <v>43211711</v>
      </c>
      <c r="B94" s="42" t="s">
        <v>92</v>
      </c>
      <c r="C94" s="43">
        <v>42132</v>
      </c>
      <c r="D94" s="38" t="s">
        <v>412</v>
      </c>
      <c r="E94" s="34" t="s">
        <v>378</v>
      </c>
      <c r="F94" s="34" t="s">
        <v>353</v>
      </c>
      <c r="G94" s="39">
        <f>2500000*4</f>
        <v>10000000</v>
      </c>
      <c r="H94" s="40">
        <f t="shared" si="1"/>
        <v>10000000</v>
      </c>
      <c r="I94" s="38" t="s">
        <v>35</v>
      </c>
      <c r="J94" s="38" t="s">
        <v>35</v>
      </c>
      <c r="K94" s="31" t="s">
        <v>327</v>
      </c>
    </row>
    <row r="95" spans="1:11" ht="27.75" customHeight="1" thickBot="1" x14ac:dyDescent="0.3">
      <c r="A95" s="41">
        <v>43211706</v>
      </c>
      <c r="B95" s="42" t="s">
        <v>93</v>
      </c>
      <c r="C95" s="43">
        <v>42132</v>
      </c>
      <c r="D95" s="38" t="s">
        <v>412</v>
      </c>
      <c r="E95" s="34" t="s">
        <v>378</v>
      </c>
      <c r="F95" s="34" t="s">
        <v>353</v>
      </c>
      <c r="G95" s="39">
        <f>30000*5</f>
        <v>150000</v>
      </c>
      <c r="H95" s="40">
        <f t="shared" si="1"/>
        <v>150000</v>
      </c>
      <c r="I95" s="38" t="s">
        <v>35</v>
      </c>
      <c r="J95" s="38" t="s">
        <v>35</v>
      </c>
      <c r="K95" s="31" t="s">
        <v>327</v>
      </c>
    </row>
    <row r="96" spans="1:11" ht="30.75" customHeight="1" thickBot="1" x14ac:dyDescent="0.3">
      <c r="A96" s="41">
        <v>43211708</v>
      </c>
      <c r="B96" s="42" t="s">
        <v>94</v>
      </c>
      <c r="C96" s="43">
        <v>42132</v>
      </c>
      <c r="D96" s="38" t="s">
        <v>412</v>
      </c>
      <c r="E96" s="34" t="s">
        <v>378</v>
      </c>
      <c r="F96" s="34" t="s">
        <v>353</v>
      </c>
      <c r="G96" s="39">
        <f>20000*5</f>
        <v>100000</v>
      </c>
      <c r="H96" s="40">
        <f t="shared" si="1"/>
        <v>100000</v>
      </c>
      <c r="I96" s="38" t="s">
        <v>35</v>
      </c>
      <c r="J96" s="38" t="s">
        <v>35</v>
      </c>
      <c r="K96" s="31" t="s">
        <v>327</v>
      </c>
    </row>
    <row r="97" spans="1:11" ht="30" customHeight="1" thickBot="1" x14ac:dyDescent="0.3">
      <c r="A97" s="41">
        <v>39121635</v>
      </c>
      <c r="B97" s="42" t="s">
        <v>150</v>
      </c>
      <c r="C97" s="43">
        <v>42132</v>
      </c>
      <c r="D97" s="38" t="s">
        <v>412</v>
      </c>
      <c r="E97" s="34" t="s">
        <v>378</v>
      </c>
      <c r="F97" s="34" t="s">
        <v>353</v>
      </c>
      <c r="G97" s="39">
        <f>150000*8</f>
        <v>1200000</v>
      </c>
      <c r="H97" s="40">
        <v>1200000</v>
      </c>
      <c r="I97" s="38" t="s">
        <v>35</v>
      </c>
      <c r="J97" s="38" t="s">
        <v>35</v>
      </c>
      <c r="K97" s="31" t="s">
        <v>326</v>
      </c>
    </row>
    <row r="98" spans="1:11" ht="29.25" customHeight="1" thickBot="1" x14ac:dyDescent="0.3">
      <c r="A98" s="41">
        <v>52161505</v>
      </c>
      <c r="B98" s="42" t="s">
        <v>210</v>
      </c>
      <c r="C98" s="43" t="s">
        <v>198</v>
      </c>
      <c r="D98" s="38" t="s">
        <v>412</v>
      </c>
      <c r="E98" s="34" t="s">
        <v>378</v>
      </c>
      <c r="F98" s="34" t="s">
        <v>353</v>
      </c>
      <c r="G98" s="39">
        <v>2500000</v>
      </c>
      <c r="H98" s="40">
        <f>+G98</f>
        <v>2500000</v>
      </c>
      <c r="I98" s="38" t="s">
        <v>176</v>
      </c>
      <c r="J98" s="38" t="s">
        <v>176</v>
      </c>
      <c r="K98" s="31" t="s">
        <v>38</v>
      </c>
    </row>
    <row r="99" spans="1:11" ht="30" customHeight="1" thickBot="1" x14ac:dyDescent="0.3">
      <c r="A99" s="41">
        <v>56101708</v>
      </c>
      <c r="B99" s="42" t="s">
        <v>211</v>
      </c>
      <c r="C99" s="52" t="s">
        <v>199</v>
      </c>
      <c r="D99" s="42" t="s">
        <v>412</v>
      </c>
      <c r="E99" s="34" t="s">
        <v>378</v>
      </c>
      <c r="F99" s="34" t="s">
        <v>353</v>
      </c>
      <c r="G99" s="39">
        <v>1500000</v>
      </c>
      <c r="H99" s="40">
        <f>+G99</f>
        <v>1500000</v>
      </c>
      <c r="I99" s="38" t="s">
        <v>176</v>
      </c>
      <c r="J99" s="38" t="s">
        <v>176</v>
      </c>
      <c r="K99" s="31" t="s">
        <v>38</v>
      </c>
    </row>
    <row r="100" spans="1:11" ht="30" customHeight="1" thickBot="1" x14ac:dyDescent="0.3">
      <c r="A100" s="70">
        <v>46191506</v>
      </c>
      <c r="B100" s="76" t="s">
        <v>185</v>
      </c>
      <c r="C100" s="71" t="s">
        <v>175</v>
      </c>
      <c r="D100" s="72" t="s">
        <v>377</v>
      </c>
      <c r="E100" s="34" t="s">
        <v>378</v>
      </c>
      <c r="F100" s="72" t="s">
        <v>353</v>
      </c>
      <c r="G100" s="73">
        <v>800000</v>
      </c>
      <c r="H100" s="74">
        <v>800000</v>
      </c>
      <c r="I100" s="34" t="s">
        <v>176</v>
      </c>
      <c r="J100" s="34" t="s">
        <v>176</v>
      </c>
      <c r="K100" s="51" t="s">
        <v>38</v>
      </c>
    </row>
    <row r="101" spans="1:11" ht="30.75" thickBot="1" x14ac:dyDescent="0.3">
      <c r="A101" s="70">
        <v>46161511</v>
      </c>
      <c r="B101" s="76" t="s">
        <v>315</v>
      </c>
      <c r="C101" s="71" t="s">
        <v>427</v>
      </c>
      <c r="D101" s="72" t="s">
        <v>174</v>
      </c>
      <c r="E101" s="34" t="s">
        <v>378</v>
      </c>
      <c r="F101" s="72" t="s">
        <v>353</v>
      </c>
      <c r="G101" s="73">
        <v>4500000</v>
      </c>
      <c r="H101" s="74">
        <v>4500000</v>
      </c>
      <c r="I101" s="38" t="s">
        <v>176</v>
      </c>
      <c r="J101" s="38" t="s">
        <v>176</v>
      </c>
      <c r="K101" s="31" t="s">
        <v>38</v>
      </c>
    </row>
    <row r="102" spans="1:11" ht="30.75" thickBot="1" x14ac:dyDescent="0.3">
      <c r="A102" s="70">
        <v>55101520</v>
      </c>
      <c r="B102" s="76" t="s">
        <v>431</v>
      </c>
      <c r="C102" s="71" t="s">
        <v>427</v>
      </c>
      <c r="D102" s="72" t="s">
        <v>169</v>
      </c>
      <c r="E102" s="34" t="s">
        <v>378</v>
      </c>
      <c r="F102" s="72" t="s">
        <v>353</v>
      </c>
      <c r="G102" s="73">
        <v>6000000</v>
      </c>
      <c r="H102" s="74">
        <v>6000000</v>
      </c>
      <c r="I102" s="38" t="s">
        <v>176</v>
      </c>
      <c r="J102" s="38" t="s">
        <v>176</v>
      </c>
      <c r="K102" s="31" t="s">
        <v>38</v>
      </c>
    </row>
    <row r="103" spans="1:11" ht="30.75" thickBot="1" x14ac:dyDescent="0.3">
      <c r="A103" s="70">
        <v>31201520</v>
      </c>
      <c r="B103" s="76" t="s">
        <v>177</v>
      </c>
      <c r="C103" s="71" t="s">
        <v>175</v>
      </c>
      <c r="D103" s="72" t="s">
        <v>377</v>
      </c>
      <c r="E103" s="34" t="s">
        <v>378</v>
      </c>
      <c r="F103" s="72" t="s">
        <v>353</v>
      </c>
      <c r="G103" s="73">
        <v>186000</v>
      </c>
      <c r="H103" s="74">
        <v>186000</v>
      </c>
      <c r="I103" s="38" t="s">
        <v>176</v>
      </c>
      <c r="J103" s="38" t="s">
        <v>176</v>
      </c>
      <c r="K103" s="31" t="s">
        <v>38</v>
      </c>
    </row>
    <row r="104" spans="1:11" ht="30.75" thickBot="1" x14ac:dyDescent="0.3">
      <c r="A104" s="70">
        <v>46191601</v>
      </c>
      <c r="B104" s="76" t="s">
        <v>178</v>
      </c>
      <c r="C104" s="71" t="s">
        <v>175</v>
      </c>
      <c r="D104" s="72" t="s">
        <v>377</v>
      </c>
      <c r="E104" s="34" t="s">
        <v>378</v>
      </c>
      <c r="F104" s="72" t="s">
        <v>353</v>
      </c>
      <c r="G104" s="73">
        <v>800000</v>
      </c>
      <c r="H104" s="74">
        <v>800000</v>
      </c>
      <c r="I104" s="38" t="s">
        <v>176</v>
      </c>
      <c r="J104" s="38" t="s">
        <v>176</v>
      </c>
      <c r="K104" s="31" t="s">
        <v>38</v>
      </c>
    </row>
    <row r="105" spans="1:11" ht="30.75" thickBot="1" x14ac:dyDescent="0.3">
      <c r="A105" s="70">
        <v>46191601</v>
      </c>
      <c r="B105" s="76" t="s">
        <v>179</v>
      </c>
      <c r="C105" s="71" t="s">
        <v>175</v>
      </c>
      <c r="D105" s="72" t="s">
        <v>377</v>
      </c>
      <c r="E105" s="34" t="s">
        <v>378</v>
      </c>
      <c r="F105" s="72" t="s">
        <v>353</v>
      </c>
      <c r="G105" s="73">
        <v>500000</v>
      </c>
      <c r="H105" s="74">
        <v>500000</v>
      </c>
      <c r="I105" s="38" t="s">
        <v>176</v>
      </c>
      <c r="J105" s="38" t="s">
        <v>176</v>
      </c>
      <c r="K105" s="31" t="s">
        <v>38</v>
      </c>
    </row>
    <row r="106" spans="1:11" ht="30.75" thickBot="1" x14ac:dyDescent="0.3">
      <c r="A106" s="70">
        <v>42171601</v>
      </c>
      <c r="B106" s="76" t="s">
        <v>432</v>
      </c>
      <c r="C106" s="71" t="s">
        <v>175</v>
      </c>
      <c r="D106" s="72" t="s">
        <v>377</v>
      </c>
      <c r="E106" s="34" t="s">
        <v>378</v>
      </c>
      <c r="F106" s="72" t="s">
        <v>353</v>
      </c>
      <c r="G106" s="73">
        <v>600000</v>
      </c>
      <c r="H106" s="74">
        <v>600000</v>
      </c>
      <c r="I106" s="38" t="s">
        <v>176</v>
      </c>
      <c r="J106" s="38" t="s">
        <v>176</v>
      </c>
      <c r="K106" s="31" t="s">
        <v>38</v>
      </c>
    </row>
    <row r="107" spans="1:11" ht="30.75" thickBot="1" x14ac:dyDescent="0.3">
      <c r="A107" s="70">
        <v>46191609</v>
      </c>
      <c r="B107" s="76" t="s">
        <v>433</v>
      </c>
      <c r="C107" s="71" t="s">
        <v>175</v>
      </c>
      <c r="D107" s="72" t="s">
        <v>377</v>
      </c>
      <c r="E107" s="34" t="s">
        <v>378</v>
      </c>
      <c r="F107" s="72" t="s">
        <v>353</v>
      </c>
      <c r="G107" s="75">
        <v>2000000</v>
      </c>
      <c r="H107" s="74">
        <v>2000000</v>
      </c>
      <c r="I107" s="38" t="s">
        <v>176</v>
      </c>
      <c r="J107" s="38" t="s">
        <v>176</v>
      </c>
      <c r="K107" s="31" t="s">
        <v>38</v>
      </c>
    </row>
    <row r="108" spans="1:11" ht="30.75" thickBot="1" x14ac:dyDescent="0.3">
      <c r="A108" s="70">
        <v>46161520</v>
      </c>
      <c r="B108" s="76" t="s">
        <v>434</v>
      </c>
      <c r="C108" s="71" t="s">
        <v>175</v>
      </c>
      <c r="D108" s="72" t="s">
        <v>377</v>
      </c>
      <c r="E108" s="34" t="s">
        <v>378</v>
      </c>
      <c r="F108" s="72" t="s">
        <v>353</v>
      </c>
      <c r="G108" s="73">
        <v>450000</v>
      </c>
      <c r="H108" s="74">
        <v>450000</v>
      </c>
      <c r="I108" s="38" t="s">
        <v>176</v>
      </c>
      <c r="J108" s="38" t="s">
        <v>176</v>
      </c>
      <c r="K108" s="31" t="s">
        <v>38</v>
      </c>
    </row>
    <row r="109" spans="1:11" ht="30" x14ac:dyDescent="0.25">
      <c r="A109" s="70">
        <v>39111706</v>
      </c>
      <c r="B109" s="76" t="s">
        <v>180</v>
      </c>
      <c r="C109" s="71" t="s">
        <v>175</v>
      </c>
      <c r="D109" s="72" t="s">
        <v>377</v>
      </c>
      <c r="E109" s="34" t="s">
        <v>378</v>
      </c>
      <c r="F109" s="72" t="s">
        <v>353</v>
      </c>
      <c r="G109" s="73">
        <v>1000000</v>
      </c>
      <c r="H109" s="74">
        <v>1000000</v>
      </c>
      <c r="I109" s="38" t="s">
        <v>176</v>
      </c>
      <c r="J109" s="38" t="s">
        <v>176</v>
      </c>
      <c r="K109" s="31" t="s">
        <v>38</v>
      </c>
    </row>
    <row r="110" spans="1:11" ht="30" x14ac:dyDescent="0.25">
      <c r="A110" s="41">
        <v>56101703</v>
      </c>
      <c r="B110" s="76" t="s">
        <v>493</v>
      </c>
      <c r="C110" s="71" t="s">
        <v>435</v>
      </c>
      <c r="D110" s="72" t="s">
        <v>436</v>
      </c>
      <c r="E110" s="72" t="s">
        <v>420</v>
      </c>
      <c r="F110" s="72" t="s">
        <v>408</v>
      </c>
      <c r="G110" s="73">
        <v>5488000</v>
      </c>
      <c r="H110" s="74">
        <v>5488000</v>
      </c>
      <c r="I110" s="38" t="s">
        <v>176</v>
      </c>
      <c r="J110" s="38" t="s">
        <v>176</v>
      </c>
      <c r="K110" s="31" t="s">
        <v>38</v>
      </c>
    </row>
    <row r="111" spans="1:11" ht="30" x14ac:dyDescent="0.25">
      <c r="A111" s="70">
        <v>80101510</v>
      </c>
      <c r="B111" s="76" t="s">
        <v>181</v>
      </c>
      <c r="C111" s="71" t="s">
        <v>175</v>
      </c>
      <c r="D111" s="72" t="s">
        <v>377</v>
      </c>
      <c r="E111" s="72" t="s">
        <v>420</v>
      </c>
      <c r="F111" s="72" t="s">
        <v>353</v>
      </c>
      <c r="G111" s="73">
        <v>1500000</v>
      </c>
      <c r="H111" s="74">
        <v>1500000</v>
      </c>
      <c r="I111" s="38" t="s">
        <v>176</v>
      </c>
      <c r="J111" s="38" t="s">
        <v>176</v>
      </c>
      <c r="K111" s="31" t="s">
        <v>38</v>
      </c>
    </row>
    <row r="112" spans="1:11" ht="30" x14ac:dyDescent="0.25">
      <c r="A112" s="70">
        <v>85101701</v>
      </c>
      <c r="B112" s="76" t="s">
        <v>182</v>
      </c>
      <c r="C112" s="71" t="s">
        <v>175</v>
      </c>
      <c r="D112" s="72" t="s">
        <v>377</v>
      </c>
      <c r="E112" s="72" t="s">
        <v>420</v>
      </c>
      <c r="F112" s="72" t="s">
        <v>353</v>
      </c>
      <c r="G112" s="73">
        <v>8000000</v>
      </c>
      <c r="H112" s="74">
        <v>8000000</v>
      </c>
      <c r="I112" s="38" t="s">
        <v>176</v>
      </c>
      <c r="J112" s="38" t="s">
        <v>176</v>
      </c>
      <c r="K112" s="31" t="s">
        <v>38</v>
      </c>
    </row>
    <row r="113" spans="1:11" ht="30" x14ac:dyDescent="0.25">
      <c r="A113" s="70">
        <v>82111502</v>
      </c>
      <c r="B113" s="76" t="s">
        <v>187</v>
      </c>
      <c r="C113" s="71" t="s">
        <v>437</v>
      </c>
      <c r="D113" s="72" t="s">
        <v>377</v>
      </c>
      <c r="E113" s="72" t="s">
        <v>420</v>
      </c>
      <c r="F113" s="72" t="s">
        <v>353</v>
      </c>
      <c r="G113" s="73">
        <v>8000000</v>
      </c>
      <c r="H113" s="74">
        <v>8000000</v>
      </c>
      <c r="I113" s="38" t="s">
        <v>176</v>
      </c>
      <c r="J113" s="38" t="s">
        <v>176</v>
      </c>
      <c r="K113" s="31" t="s">
        <v>38</v>
      </c>
    </row>
    <row r="114" spans="1:11" ht="30" x14ac:dyDescent="0.25">
      <c r="A114" s="70">
        <v>82101801</v>
      </c>
      <c r="B114" s="76" t="s">
        <v>188</v>
      </c>
      <c r="C114" s="71" t="s">
        <v>438</v>
      </c>
      <c r="D114" s="72" t="s">
        <v>95</v>
      </c>
      <c r="E114" s="72" t="s">
        <v>420</v>
      </c>
      <c r="F114" s="72" t="s">
        <v>439</v>
      </c>
      <c r="G114" s="73">
        <v>17000000</v>
      </c>
      <c r="H114" s="74">
        <v>17000000</v>
      </c>
      <c r="I114" s="38" t="s">
        <v>176</v>
      </c>
      <c r="J114" s="38" t="s">
        <v>176</v>
      </c>
      <c r="K114" s="31" t="s">
        <v>38</v>
      </c>
    </row>
    <row r="115" spans="1:11" ht="42.75" x14ac:dyDescent="0.25">
      <c r="A115" s="70">
        <v>82101801</v>
      </c>
      <c r="B115" s="76" t="s">
        <v>440</v>
      </c>
      <c r="C115" s="71" t="s">
        <v>438</v>
      </c>
      <c r="D115" s="72" t="s">
        <v>95</v>
      </c>
      <c r="E115" s="72" t="s">
        <v>420</v>
      </c>
      <c r="F115" s="72" t="s">
        <v>439</v>
      </c>
      <c r="G115" s="73">
        <v>17000000</v>
      </c>
      <c r="H115" s="74">
        <v>17000000</v>
      </c>
      <c r="I115" s="38" t="s">
        <v>176</v>
      </c>
      <c r="J115" s="38" t="s">
        <v>176</v>
      </c>
      <c r="K115" s="31" t="s">
        <v>38</v>
      </c>
    </row>
    <row r="116" spans="1:11" ht="44.25" customHeight="1" x14ac:dyDescent="0.25">
      <c r="A116" s="70">
        <v>80101507</v>
      </c>
      <c r="B116" s="76" t="s">
        <v>189</v>
      </c>
      <c r="C116" s="71" t="s">
        <v>190</v>
      </c>
      <c r="D116" s="72" t="s">
        <v>441</v>
      </c>
      <c r="E116" s="72" t="s">
        <v>34</v>
      </c>
      <c r="F116" s="72" t="s">
        <v>353</v>
      </c>
      <c r="G116" s="73">
        <v>17000000</v>
      </c>
      <c r="H116" s="74">
        <v>17000000</v>
      </c>
      <c r="I116" s="38" t="s">
        <v>176</v>
      </c>
      <c r="J116" s="38" t="s">
        <v>176</v>
      </c>
      <c r="K116" s="31" t="s">
        <v>38</v>
      </c>
    </row>
    <row r="117" spans="1:11" ht="42.75" x14ac:dyDescent="0.25">
      <c r="A117" s="70">
        <v>80111616</v>
      </c>
      <c r="B117" s="76" t="s">
        <v>191</v>
      </c>
      <c r="C117" s="71" t="s">
        <v>428</v>
      </c>
      <c r="D117" s="72" t="s">
        <v>509</v>
      </c>
      <c r="E117" s="72" t="s">
        <v>34</v>
      </c>
      <c r="F117" s="72" t="s">
        <v>439</v>
      </c>
      <c r="G117" s="73">
        <v>17000000</v>
      </c>
      <c r="H117" s="74">
        <v>17000000</v>
      </c>
      <c r="I117" s="38" t="s">
        <v>176</v>
      </c>
      <c r="J117" s="38" t="s">
        <v>176</v>
      </c>
      <c r="K117" s="31" t="s">
        <v>38</v>
      </c>
    </row>
    <row r="118" spans="1:11" ht="42.75" x14ac:dyDescent="0.25">
      <c r="A118" s="70">
        <v>80111508</v>
      </c>
      <c r="B118" s="76" t="s">
        <v>192</v>
      </c>
      <c r="C118" s="71" t="s">
        <v>442</v>
      </c>
      <c r="D118" s="72" t="s">
        <v>169</v>
      </c>
      <c r="E118" s="72" t="s">
        <v>34</v>
      </c>
      <c r="F118" s="72" t="s">
        <v>353</v>
      </c>
      <c r="G118" s="73">
        <v>7000000</v>
      </c>
      <c r="H118" s="74">
        <v>7000000</v>
      </c>
      <c r="I118" s="38" t="s">
        <v>176</v>
      </c>
      <c r="J118" s="38" t="s">
        <v>176</v>
      </c>
      <c r="K118" s="31" t="s">
        <v>38</v>
      </c>
    </row>
    <row r="119" spans="1:11" ht="30" x14ac:dyDescent="0.25">
      <c r="A119" s="70">
        <v>82101801</v>
      </c>
      <c r="B119" s="76" t="s">
        <v>193</v>
      </c>
      <c r="C119" s="71" t="s">
        <v>443</v>
      </c>
      <c r="D119" s="72" t="s">
        <v>377</v>
      </c>
      <c r="E119" s="72" t="s">
        <v>34</v>
      </c>
      <c r="F119" s="72" t="s">
        <v>439</v>
      </c>
      <c r="G119" s="73">
        <v>17000000</v>
      </c>
      <c r="H119" s="74">
        <v>17000000</v>
      </c>
      <c r="I119" s="38" t="s">
        <v>176</v>
      </c>
      <c r="J119" s="38" t="s">
        <v>176</v>
      </c>
      <c r="K119" s="31" t="s">
        <v>38</v>
      </c>
    </row>
    <row r="120" spans="1:11" ht="57" x14ac:dyDescent="0.25">
      <c r="A120" s="70">
        <v>82101801</v>
      </c>
      <c r="B120" s="76" t="s">
        <v>194</v>
      </c>
      <c r="C120" s="71" t="s">
        <v>429</v>
      </c>
      <c r="D120" s="72" t="s">
        <v>363</v>
      </c>
      <c r="E120" s="72" t="s">
        <v>34</v>
      </c>
      <c r="F120" s="72" t="s">
        <v>353</v>
      </c>
      <c r="G120" s="73">
        <v>17000000</v>
      </c>
      <c r="H120" s="74">
        <v>17000000</v>
      </c>
      <c r="I120" s="38" t="s">
        <v>176</v>
      </c>
      <c r="J120" s="38" t="s">
        <v>176</v>
      </c>
      <c r="K120" s="31" t="s">
        <v>38</v>
      </c>
    </row>
    <row r="121" spans="1:11" ht="30" x14ac:dyDescent="0.25">
      <c r="A121" s="70">
        <v>25101928</v>
      </c>
      <c r="B121" s="76" t="s">
        <v>444</v>
      </c>
      <c r="C121" s="71" t="s">
        <v>445</v>
      </c>
      <c r="D121" s="72" t="s">
        <v>169</v>
      </c>
      <c r="E121" s="72" t="s">
        <v>34</v>
      </c>
      <c r="F121" s="72" t="s">
        <v>353</v>
      </c>
      <c r="G121" s="73">
        <v>17000000</v>
      </c>
      <c r="H121" s="74">
        <v>17000000</v>
      </c>
      <c r="I121" s="38" t="s">
        <v>176</v>
      </c>
      <c r="J121" s="38" t="s">
        <v>176</v>
      </c>
      <c r="K121" s="31" t="s">
        <v>38</v>
      </c>
    </row>
    <row r="122" spans="1:11" ht="42.75" x14ac:dyDescent="0.25">
      <c r="A122" s="70">
        <v>82101601</v>
      </c>
      <c r="B122" s="76" t="s">
        <v>312</v>
      </c>
      <c r="C122" s="71" t="s">
        <v>429</v>
      </c>
      <c r="D122" s="72" t="s">
        <v>363</v>
      </c>
      <c r="E122" s="72" t="s">
        <v>378</v>
      </c>
      <c r="F122" s="72" t="s">
        <v>353</v>
      </c>
      <c r="G122" s="73">
        <v>15000000</v>
      </c>
      <c r="H122" s="74">
        <v>15000000</v>
      </c>
      <c r="I122" s="38" t="s">
        <v>176</v>
      </c>
      <c r="J122" s="38" t="s">
        <v>176</v>
      </c>
      <c r="K122" s="31" t="s">
        <v>38</v>
      </c>
    </row>
    <row r="123" spans="1:11" ht="30" x14ac:dyDescent="0.25">
      <c r="A123" s="70">
        <v>81111503</v>
      </c>
      <c r="B123" s="76" t="s">
        <v>446</v>
      </c>
      <c r="C123" s="71" t="s">
        <v>445</v>
      </c>
      <c r="D123" s="72" t="s">
        <v>447</v>
      </c>
      <c r="E123" s="72" t="s">
        <v>378</v>
      </c>
      <c r="F123" s="72" t="s">
        <v>353</v>
      </c>
      <c r="G123" s="73">
        <v>10000000</v>
      </c>
      <c r="H123" s="74">
        <v>10000000</v>
      </c>
      <c r="I123" s="38" t="s">
        <v>176</v>
      </c>
      <c r="J123" s="38" t="s">
        <v>176</v>
      </c>
      <c r="K123" s="31" t="s">
        <v>38</v>
      </c>
    </row>
    <row r="124" spans="1:11" ht="30" x14ac:dyDescent="0.25">
      <c r="A124" s="70">
        <v>43222619</v>
      </c>
      <c r="B124" s="76" t="s">
        <v>448</v>
      </c>
      <c r="C124" s="71" t="s">
        <v>449</v>
      </c>
      <c r="D124" s="72" t="s">
        <v>169</v>
      </c>
      <c r="E124" s="72" t="s">
        <v>378</v>
      </c>
      <c r="F124" s="72" t="s">
        <v>353</v>
      </c>
      <c r="G124" s="73">
        <v>80000000</v>
      </c>
      <c r="H124" s="74">
        <v>8000000</v>
      </c>
      <c r="I124" s="38" t="s">
        <v>176</v>
      </c>
      <c r="J124" s="38" t="s">
        <v>176</v>
      </c>
      <c r="K124" s="31" t="s">
        <v>38</v>
      </c>
    </row>
    <row r="125" spans="1:11" ht="71.25" x14ac:dyDescent="0.25">
      <c r="A125" s="70">
        <v>81141601</v>
      </c>
      <c r="B125" s="76" t="s">
        <v>195</v>
      </c>
      <c r="C125" s="71" t="s">
        <v>450</v>
      </c>
      <c r="D125" s="72" t="s">
        <v>451</v>
      </c>
      <c r="E125" s="72" t="s">
        <v>378</v>
      </c>
      <c r="F125" s="72" t="s">
        <v>439</v>
      </c>
      <c r="G125" s="73">
        <v>10000000</v>
      </c>
      <c r="H125" s="74">
        <v>10000000</v>
      </c>
      <c r="I125" s="38" t="s">
        <v>176</v>
      </c>
      <c r="J125" s="38" t="s">
        <v>176</v>
      </c>
      <c r="K125" s="31" t="s">
        <v>38</v>
      </c>
    </row>
    <row r="126" spans="1:11" ht="30" x14ac:dyDescent="0.25">
      <c r="A126" s="70">
        <v>81141601</v>
      </c>
      <c r="B126" s="76" t="s">
        <v>452</v>
      </c>
      <c r="C126" s="71" t="s">
        <v>453</v>
      </c>
      <c r="D126" s="72" t="s">
        <v>451</v>
      </c>
      <c r="E126" s="72" t="s">
        <v>378</v>
      </c>
      <c r="F126" s="72" t="s">
        <v>197</v>
      </c>
      <c r="G126" s="73">
        <v>6000000</v>
      </c>
      <c r="H126" s="74">
        <v>6000000</v>
      </c>
      <c r="I126" s="38" t="s">
        <v>176</v>
      </c>
      <c r="J126" s="38" t="s">
        <v>176</v>
      </c>
      <c r="K126" s="31" t="s">
        <v>38</v>
      </c>
    </row>
    <row r="127" spans="1:11" ht="30" x14ac:dyDescent="0.25">
      <c r="A127" s="70">
        <v>81141601</v>
      </c>
      <c r="B127" s="76" t="s">
        <v>196</v>
      </c>
      <c r="C127" s="71" t="s">
        <v>427</v>
      </c>
      <c r="D127" s="72" t="s">
        <v>169</v>
      </c>
      <c r="E127" s="72" t="s">
        <v>378</v>
      </c>
      <c r="F127" s="72" t="s">
        <v>197</v>
      </c>
      <c r="G127" s="73">
        <v>4000000</v>
      </c>
      <c r="H127" s="74">
        <v>4000000</v>
      </c>
      <c r="I127" s="38" t="s">
        <v>176</v>
      </c>
      <c r="J127" s="38" t="s">
        <v>176</v>
      </c>
      <c r="K127" s="31" t="s">
        <v>38</v>
      </c>
    </row>
    <row r="128" spans="1:11" ht="42.75" x14ac:dyDescent="0.25">
      <c r="A128" s="70">
        <v>80111620</v>
      </c>
      <c r="B128" s="76" t="s">
        <v>454</v>
      </c>
      <c r="C128" s="71" t="s">
        <v>199</v>
      </c>
      <c r="D128" s="72" t="s">
        <v>357</v>
      </c>
      <c r="E128" s="72" t="s">
        <v>197</v>
      </c>
      <c r="F128" s="72" t="s">
        <v>197</v>
      </c>
      <c r="G128" s="73">
        <f>+H128</f>
        <v>30000000</v>
      </c>
      <c r="H128" s="74">
        <v>30000000</v>
      </c>
      <c r="I128" s="38" t="s">
        <v>176</v>
      </c>
      <c r="J128" s="38" t="s">
        <v>176</v>
      </c>
      <c r="K128" s="31" t="s">
        <v>38</v>
      </c>
    </row>
    <row r="129" spans="1:11" ht="42.75" x14ac:dyDescent="0.25">
      <c r="A129" s="70">
        <v>82101502</v>
      </c>
      <c r="B129" s="85" t="s">
        <v>455</v>
      </c>
      <c r="C129" s="71" t="s">
        <v>207</v>
      </c>
      <c r="D129" s="72" t="s">
        <v>456</v>
      </c>
      <c r="E129" s="72" t="s">
        <v>378</v>
      </c>
      <c r="F129" s="77" t="s">
        <v>408</v>
      </c>
      <c r="G129" s="73">
        <v>5000000</v>
      </c>
      <c r="H129" s="74">
        <v>5000000</v>
      </c>
      <c r="I129" s="38" t="s">
        <v>176</v>
      </c>
      <c r="J129" s="38" t="s">
        <v>176</v>
      </c>
      <c r="K129" s="31" t="s">
        <v>38</v>
      </c>
    </row>
    <row r="130" spans="1:11" ht="56.25" customHeight="1" x14ac:dyDescent="0.25">
      <c r="A130" s="70">
        <v>80161506</v>
      </c>
      <c r="B130" s="76" t="s">
        <v>200</v>
      </c>
      <c r="C130" s="71" t="s">
        <v>201</v>
      </c>
      <c r="D130" s="72" t="s">
        <v>414</v>
      </c>
      <c r="E130" s="72" t="s">
        <v>419</v>
      </c>
      <c r="F130" s="72" t="s">
        <v>353</v>
      </c>
      <c r="G130" s="75">
        <v>24000000</v>
      </c>
      <c r="H130" s="74">
        <v>24000000</v>
      </c>
      <c r="I130" s="38" t="s">
        <v>176</v>
      </c>
      <c r="J130" s="38" t="s">
        <v>176</v>
      </c>
      <c r="K130" s="31" t="s">
        <v>38</v>
      </c>
    </row>
    <row r="131" spans="1:11" ht="85.5" x14ac:dyDescent="0.25">
      <c r="A131" s="70">
        <v>80111616</v>
      </c>
      <c r="B131" s="76" t="s">
        <v>202</v>
      </c>
      <c r="C131" s="71" t="s">
        <v>203</v>
      </c>
      <c r="D131" s="72" t="s">
        <v>375</v>
      </c>
      <c r="E131" s="72" t="s">
        <v>378</v>
      </c>
      <c r="F131" s="72" t="s">
        <v>353</v>
      </c>
      <c r="G131" s="73">
        <v>11400000</v>
      </c>
      <c r="H131" s="74">
        <v>11400000</v>
      </c>
      <c r="I131" s="38" t="s">
        <v>176</v>
      </c>
      <c r="J131" s="38" t="s">
        <v>176</v>
      </c>
      <c r="K131" s="31" t="s">
        <v>38</v>
      </c>
    </row>
    <row r="132" spans="1:11" ht="85.5" x14ac:dyDescent="0.25">
      <c r="A132" s="70">
        <v>80111616</v>
      </c>
      <c r="B132" s="76" t="s">
        <v>486</v>
      </c>
      <c r="C132" s="71" t="s">
        <v>203</v>
      </c>
      <c r="D132" s="72" t="s">
        <v>414</v>
      </c>
      <c r="E132" s="72" t="s">
        <v>378</v>
      </c>
      <c r="F132" s="72" t="s">
        <v>353</v>
      </c>
      <c r="G132" s="73">
        <v>13044000</v>
      </c>
      <c r="H132" s="74">
        <v>13044000</v>
      </c>
      <c r="I132" s="38" t="s">
        <v>176</v>
      </c>
      <c r="J132" s="38" t="s">
        <v>176</v>
      </c>
      <c r="K132" s="31" t="s">
        <v>38</v>
      </c>
    </row>
    <row r="133" spans="1:11" ht="42.75" x14ac:dyDescent="0.25">
      <c r="A133" s="70">
        <v>80111607</v>
      </c>
      <c r="B133" s="76" t="s">
        <v>204</v>
      </c>
      <c r="C133" s="71" t="s">
        <v>203</v>
      </c>
      <c r="D133" s="72" t="s">
        <v>369</v>
      </c>
      <c r="E133" s="72" t="s">
        <v>208</v>
      </c>
      <c r="F133" s="72" t="s">
        <v>353</v>
      </c>
      <c r="G133" s="75">
        <v>43200000</v>
      </c>
      <c r="H133" s="78">
        <v>43200000</v>
      </c>
      <c r="I133" s="38" t="s">
        <v>176</v>
      </c>
      <c r="J133" s="38" t="s">
        <v>176</v>
      </c>
      <c r="K133" s="31" t="s">
        <v>38</v>
      </c>
    </row>
    <row r="134" spans="1:11" ht="71.25" x14ac:dyDescent="0.25">
      <c r="A134" s="70">
        <v>80111616</v>
      </c>
      <c r="B134" s="76" t="s">
        <v>205</v>
      </c>
      <c r="C134" s="71" t="s">
        <v>203</v>
      </c>
      <c r="D134" s="72" t="s">
        <v>97</v>
      </c>
      <c r="E134" s="72" t="s">
        <v>419</v>
      </c>
      <c r="F134" s="72" t="s">
        <v>353</v>
      </c>
      <c r="G134" s="75">
        <v>17952000</v>
      </c>
      <c r="H134" s="78">
        <v>17952000</v>
      </c>
      <c r="I134" s="38" t="s">
        <v>176</v>
      </c>
      <c r="J134" s="38" t="s">
        <v>176</v>
      </c>
      <c r="K134" s="31" t="s">
        <v>38</v>
      </c>
    </row>
    <row r="135" spans="1:11" ht="57" x14ac:dyDescent="0.25">
      <c r="A135" s="70">
        <v>80111616</v>
      </c>
      <c r="B135" s="76" t="s">
        <v>206</v>
      </c>
      <c r="C135" s="71" t="s">
        <v>203</v>
      </c>
      <c r="D135" s="72" t="s">
        <v>375</v>
      </c>
      <c r="E135" s="72" t="s">
        <v>378</v>
      </c>
      <c r="F135" s="72" t="s">
        <v>353</v>
      </c>
      <c r="G135" s="73">
        <v>11856000</v>
      </c>
      <c r="H135" s="74">
        <v>11856000</v>
      </c>
      <c r="I135" s="38" t="s">
        <v>176</v>
      </c>
      <c r="J135" s="38" t="s">
        <v>176</v>
      </c>
      <c r="K135" s="31" t="s">
        <v>38</v>
      </c>
    </row>
    <row r="136" spans="1:11" ht="71.25" x14ac:dyDescent="0.25">
      <c r="A136" s="70">
        <v>80111622</v>
      </c>
      <c r="B136" s="76" t="s">
        <v>457</v>
      </c>
      <c r="C136" s="71" t="s">
        <v>458</v>
      </c>
      <c r="D136" s="72" t="s">
        <v>377</v>
      </c>
      <c r="E136" s="72" t="s">
        <v>197</v>
      </c>
      <c r="F136" s="72" t="s">
        <v>459</v>
      </c>
      <c r="G136" s="73">
        <v>43362782</v>
      </c>
      <c r="H136" s="74">
        <v>43362782</v>
      </c>
      <c r="I136" s="38" t="s">
        <v>176</v>
      </c>
      <c r="J136" s="38" t="s">
        <v>176</v>
      </c>
      <c r="K136" s="31" t="s">
        <v>38</v>
      </c>
    </row>
    <row r="137" spans="1:11" ht="42.75" x14ac:dyDescent="0.25">
      <c r="A137" s="70">
        <v>81141601</v>
      </c>
      <c r="B137" s="76" t="s">
        <v>209</v>
      </c>
      <c r="C137" s="71" t="s">
        <v>175</v>
      </c>
      <c r="D137" s="72" t="s">
        <v>97</v>
      </c>
      <c r="E137" s="72" t="s">
        <v>208</v>
      </c>
      <c r="F137" s="72" t="s">
        <v>353</v>
      </c>
      <c r="G137" s="73">
        <v>18070000</v>
      </c>
      <c r="H137" s="74">
        <v>18070000</v>
      </c>
      <c r="I137" s="38" t="s">
        <v>176</v>
      </c>
      <c r="J137" s="38" t="s">
        <v>176</v>
      </c>
      <c r="K137" s="31" t="s">
        <v>38</v>
      </c>
    </row>
    <row r="138" spans="1:11" ht="30.75" thickBot="1" x14ac:dyDescent="0.3">
      <c r="A138" s="70">
        <v>92101703</v>
      </c>
      <c r="B138" s="76" t="s">
        <v>213</v>
      </c>
      <c r="C138" s="71" t="s">
        <v>175</v>
      </c>
      <c r="D138" s="72" t="s">
        <v>97</v>
      </c>
      <c r="E138" s="72" t="s">
        <v>197</v>
      </c>
      <c r="F138" s="72" t="s">
        <v>197</v>
      </c>
      <c r="G138" s="73">
        <v>8000000</v>
      </c>
      <c r="H138" s="74">
        <v>8000000</v>
      </c>
      <c r="I138" s="54" t="s">
        <v>176</v>
      </c>
      <c r="J138" s="54" t="s">
        <v>176</v>
      </c>
      <c r="K138" s="57" t="s">
        <v>38</v>
      </c>
    </row>
    <row r="139" spans="1:11" ht="30.75" thickBot="1" x14ac:dyDescent="0.3">
      <c r="A139" s="70">
        <v>92101701</v>
      </c>
      <c r="B139" s="76" t="s">
        <v>212</v>
      </c>
      <c r="C139" s="71" t="s">
        <v>175</v>
      </c>
      <c r="D139" s="72" t="s">
        <v>97</v>
      </c>
      <c r="E139" s="72" t="s">
        <v>197</v>
      </c>
      <c r="F139" s="72" t="s">
        <v>353</v>
      </c>
      <c r="G139" s="73">
        <v>10000000</v>
      </c>
      <c r="H139" s="74">
        <v>10000000</v>
      </c>
      <c r="I139" s="58" t="s">
        <v>176</v>
      </c>
      <c r="J139" s="58" t="s">
        <v>176</v>
      </c>
      <c r="K139" s="57" t="s">
        <v>38</v>
      </c>
    </row>
    <row r="140" spans="1:11" ht="30.75" thickBot="1" x14ac:dyDescent="0.3">
      <c r="A140" s="95">
        <v>92101504</v>
      </c>
      <c r="B140" s="76" t="s">
        <v>460</v>
      </c>
      <c r="C140" s="71" t="s">
        <v>175</v>
      </c>
      <c r="D140" s="72" t="s">
        <v>414</v>
      </c>
      <c r="E140" s="72" t="s">
        <v>411</v>
      </c>
      <c r="F140" s="72" t="s">
        <v>408</v>
      </c>
      <c r="G140" s="73">
        <v>6000000</v>
      </c>
      <c r="H140" s="74">
        <v>6000000</v>
      </c>
      <c r="I140" s="30" t="s">
        <v>35</v>
      </c>
      <c r="J140" s="30" t="s">
        <v>35</v>
      </c>
      <c r="K140" s="57" t="s">
        <v>38</v>
      </c>
    </row>
    <row r="141" spans="1:11" ht="30.75" thickBot="1" x14ac:dyDescent="0.3">
      <c r="A141" s="70">
        <v>82101801</v>
      </c>
      <c r="B141" s="76" t="s">
        <v>214</v>
      </c>
      <c r="C141" s="71" t="s">
        <v>175</v>
      </c>
      <c r="D141" s="72" t="s">
        <v>389</v>
      </c>
      <c r="E141" s="72" t="s">
        <v>378</v>
      </c>
      <c r="F141" s="72" t="s">
        <v>353</v>
      </c>
      <c r="G141" s="73">
        <f>+H141</f>
        <v>10400000</v>
      </c>
      <c r="H141" s="74">
        <v>10400000</v>
      </c>
      <c r="I141" s="30" t="s">
        <v>35</v>
      </c>
      <c r="J141" s="30" t="s">
        <v>35</v>
      </c>
      <c r="K141" s="57" t="s">
        <v>38</v>
      </c>
    </row>
    <row r="142" spans="1:11" ht="43.5" thickBot="1" x14ac:dyDescent="0.3">
      <c r="A142" s="70">
        <v>42132205</v>
      </c>
      <c r="B142" s="76" t="s">
        <v>216</v>
      </c>
      <c r="C142" s="71" t="s">
        <v>217</v>
      </c>
      <c r="D142" s="72" t="s">
        <v>169</v>
      </c>
      <c r="E142" s="72" t="s">
        <v>378</v>
      </c>
      <c r="F142" s="72" t="s">
        <v>218</v>
      </c>
      <c r="G142" s="73">
        <v>500000</v>
      </c>
      <c r="H142" s="74">
        <v>500000</v>
      </c>
      <c r="I142" s="30" t="s">
        <v>35</v>
      </c>
      <c r="J142" s="30" t="s">
        <v>35</v>
      </c>
      <c r="K142" s="57" t="s">
        <v>38</v>
      </c>
    </row>
    <row r="143" spans="1:11" ht="30.75" thickBot="1" x14ac:dyDescent="0.3">
      <c r="A143" s="70">
        <v>46151604</v>
      </c>
      <c r="B143" s="76" t="s">
        <v>461</v>
      </c>
      <c r="C143" s="71" t="s">
        <v>219</v>
      </c>
      <c r="D143" s="72" t="s">
        <v>169</v>
      </c>
      <c r="E143" s="72" t="s">
        <v>378</v>
      </c>
      <c r="F143" s="72" t="s">
        <v>439</v>
      </c>
      <c r="G143" s="73">
        <v>9000000</v>
      </c>
      <c r="H143" s="74">
        <v>9000000</v>
      </c>
      <c r="I143" s="30" t="s">
        <v>35</v>
      </c>
      <c r="J143" s="30" t="s">
        <v>35</v>
      </c>
      <c r="K143" s="57" t="s">
        <v>38</v>
      </c>
    </row>
    <row r="144" spans="1:11" ht="30.75" thickBot="1" x14ac:dyDescent="0.3">
      <c r="A144" s="70">
        <v>82101801</v>
      </c>
      <c r="B144" s="76" t="s">
        <v>462</v>
      </c>
      <c r="C144" s="71" t="s">
        <v>449</v>
      </c>
      <c r="D144" s="72" t="s">
        <v>169</v>
      </c>
      <c r="E144" s="72" t="s">
        <v>378</v>
      </c>
      <c r="F144" s="72" t="s">
        <v>439</v>
      </c>
      <c r="G144" s="73">
        <v>10000000</v>
      </c>
      <c r="H144" s="74">
        <v>10000000</v>
      </c>
      <c r="I144" s="30" t="s">
        <v>35</v>
      </c>
      <c r="J144" s="30" t="s">
        <v>35</v>
      </c>
      <c r="K144" s="57" t="s">
        <v>38</v>
      </c>
    </row>
    <row r="145" spans="1:11" ht="43.5" thickBot="1" x14ac:dyDescent="0.3">
      <c r="A145" s="70">
        <v>82101601</v>
      </c>
      <c r="B145" s="76" t="s">
        <v>463</v>
      </c>
      <c r="C145" s="71" t="s">
        <v>207</v>
      </c>
      <c r="D145" s="72" t="s">
        <v>464</v>
      </c>
      <c r="E145" s="72" t="s">
        <v>378</v>
      </c>
      <c r="F145" s="72" t="s">
        <v>439</v>
      </c>
      <c r="G145" s="73">
        <v>10000000</v>
      </c>
      <c r="H145" s="74">
        <v>10000000</v>
      </c>
      <c r="I145" s="30" t="s">
        <v>176</v>
      </c>
      <c r="J145" s="30" t="s">
        <v>176</v>
      </c>
      <c r="K145" s="57" t="s">
        <v>38</v>
      </c>
    </row>
    <row r="146" spans="1:11" ht="30.75" thickBot="1" x14ac:dyDescent="0.3">
      <c r="A146" s="70">
        <v>46161504</v>
      </c>
      <c r="B146" s="76" t="s">
        <v>220</v>
      </c>
      <c r="C146" s="71" t="s">
        <v>219</v>
      </c>
      <c r="D146" s="72" t="s">
        <v>169</v>
      </c>
      <c r="E146" s="72" t="s">
        <v>378</v>
      </c>
      <c r="F146" s="72" t="s">
        <v>439</v>
      </c>
      <c r="G146" s="73">
        <v>2000000</v>
      </c>
      <c r="H146" s="74">
        <v>2000000</v>
      </c>
      <c r="I146" s="30" t="s">
        <v>176</v>
      </c>
      <c r="J146" s="30" t="s">
        <v>176</v>
      </c>
      <c r="K146" s="57" t="s">
        <v>38</v>
      </c>
    </row>
    <row r="147" spans="1:11" ht="30.75" thickBot="1" x14ac:dyDescent="0.3">
      <c r="A147" s="70">
        <v>84131512</v>
      </c>
      <c r="B147" s="76" t="s">
        <v>221</v>
      </c>
      <c r="C147" s="71" t="s">
        <v>175</v>
      </c>
      <c r="D147" s="72" t="s">
        <v>169</v>
      </c>
      <c r="E147" s="72" t="s">
        <v>378</v>
      </c>
      <c r="F147" s="72" t="s">
        <v>353</v>
      </c>
      <c r="G147" s="73">
        <v>17000000</v>
      </c>
      <c r="H147" s="74">
        <f>+G147</f>
        <v>17000000</v>
      </c>
      <c r="I147" s="30" t="s">
        <v>176</v>
      </c>
      <c r="J147" s="30" t="s">
        <v>176</v>
      </c>
      <c r="K147" s="57" t="s">
        <v>38</v>
      </c>
    </row>
    <row r="148" spans="1:11" ht="30.75" thickBot="1" x14ac:dyDescent="0.3">
      <c r="A148" s="70">
        <v>84131512</v>
      </c>
      <c r="B148" s="76" t="s">
        <v>314</v>
      </c>
      <c r="C148" s="71" t="s">
        <v>175</v>
      </c>
      <c r="D148" s="72" t="s">
        <v>174</v>
      </c>
      <c r="E148" s="72" t="s">
        <v>378</v>
      </c>
      <c r="F148" s="72" t="s">
        <v>353</v>
      </c>
      <c r="G148" s="73">
        <v>4190408</v>
      </c>
      <c r="H148" s="74">
        <f>+G148</f>
        <v>4190408</v>
      </c>
      <c r="I148" s="30" t="s">
        <v>176</v>
      </c>
      <c r="J148" s="30" t="s">
        <v>176</v>
      </c>
      <c r="K148" s="57" t="s">
        <v>38</v>
      </c>
    </row>
    <row r="149" spans="1:11" ht="30.75" thickBot="1" x14ac:dyDescent="0.3">
      <c r="A149" s="70">
        <v>84131512</v>
      </c>
      <c r="B149" s="76" t="s">
        <v>465</v>
      </c>
      <c r="C149" s="79" t="s">
        <v>175</v>
      </c>
      <c r="D149" s="76" t="s">
        <v>466</v>
      </c>
      <c r="E149" s="72" t="s">
        <v>378</v>
      </c>
      <c r="F149" s="76" t="s">
        <v>353</v>
      </c>
      <c r="G149" s="80">
        <v>928000</v>
      </c>
      <c r="H149" s="81">
        <f>+G149</f>
        <v>928000</v>
      </c>
      <c r="I149" s="30" t="s">
        <v>176</v>
      </c>
      <c r="J149" s="30" t="s">
        <v>176</v>
      </c>
      <c r="K149" s="57" t="s">
        <v>38</v>
      </c>
    </row>
    <row r="150" spans="1:11" ht="30.75" thickBot="1" x14ac:dyDescent="0.3">
      <c r="A150" s="37">
        <v>78181508</v>
      </c>
      <c r="B150" s="76" t="s">
        <v>467</v>
      </c>
      <c r="C150" s="82" t="s">
        <v>203</v>
      </c>
      <c r="D150" s="82" t="s">
        <v>369</v>
      </c>
      <c r="E150" s="72" t="s">
        <v>378</v>
      </c>
      <c r="F150" s="82" t="s">
        <v>408</v>
      </c>
      <c r="G150" s="92">
        <v>8000000</v>
      </c>
      <c r="H150" s="92">
        <v>8000000</v>
      </c>
      <c r="I150" s="30" t="s">
        <v>176</v>
      </c>
      <c r="J150" s="30" t="s">
        <v>176</v>
      </c>
      <c r="K150" s="57" t="s">
        <v>38</v>
      </c>
    </row>
    <row r="151" spans="1:11" ht="30.75" thickBot="1" x14ac:dyDescent="0.3">
      <c r="A151" s="41">
        <v>56101703</v>
      </c>
      <c r="B151" s="82" t="s">
        <v>468</v>
      </c>
      <c r="C151" s="82" t="s">
        <v>430</v>
      </c>
      <c r="D151" s="82" t="s">
        <v>436</v>
      </c>
      <c r="E151" s="82" t="s">
        <v>420</v>
      </c>
      <c r="F151" s="82" t="s">
        <v>408</v>
      </c>
      <c r="G151" s="92">
        <v>2600000</v>
      </c>
      <c r="H151" s="92">
        <v>2600000</v>
      </c>
      <c r="I151" s="30" t="s">
        <v>176</v>
      </c>
      <c r="J151" s="30" t="s">
        <v>176</v>
      </c>
      <c r="K151" s="57" t="s">
        <v>38</v>
      </c>
    </row>
    <row r="152" spans="1:11" ht="30.75" thickBot="1" x14ac:dyDescent="0.3">
      <c r="A152" s="38">
        <v>39121635</v>
      </c>
      <c r="B152" s="82" t="s">
        <v>469</v>
      </c>
      <c r="C152" s="82" t="s">
        <v>430</v>
      </c>
      <c r="D152" s="82" t="s">
        <v>436</v>
      </c>
      <c r="E152" s="82" t="s">
        <v>378</v>
      </c>
      <c r="F152" s="82" t="s">
        <v>408</v>
      </c>
      <c r="G152" s="83">
        <v>1000000</v>
      </c>
      <c r="H152" s="92">
        <v>1000000</v>
      </c>
      <c r="I152" s="30" t="s">
        <v>176</v>
      </c>
      <c r="J152" s="30" t="s">
        <v>176</v>
      </c>
      <c r="K152" s="57" t="s">
        <v>38</v>
      </c>
    </row>
    <row r="153" spans="1:11" ht="49.5" customHeight="1" thickBot="1" x14ac:dyDescent="0.3">
      <c r="A153" s="96">
        <v>80111623</v>
      </c>
      <c r="B153" s="38" t="s">
        <v>508</v>
      </c>
      <c r="C153" s="82" t="s">
        <v>190</v>
      </c>
      <c r="D153" s="82" t="s">
        <v>418</v>
      </c>
      <c r="E153" s="82" t="s">
        <v>378</v>
      </c>
      <c r="F153" s="82" t="s">
        <v>408</v>
      </c>
      <c r="G153" s="83">
        <v>8000000</v>
      </c>
      <c r="H153" s="92">
        <v>8000000</v>
      </c>
      <c r="I153" s="30" t="s">
        <v>176</v>
      </c>
      <c r="J153" s="30" t="s">
        <v>176</v>
      </c>
      <c r="K153" s="57" t="s">
        <v>38</v>
      </c>
    </row>
    <row r="154" spans="1:11" ht="42" customHeight="1" thickBot="1" x14ac:dyDescent="0.3">
      <c r="A154" s="96">
        <v>85101701</v>
      </c>
      <c r="B154" s="76" t="s">
        <v>507</v>
      </c>
      <c r="C154" s="82" t="s">
        <v>175</v>
      </c>
      <c r="D154" s="82" t="s">
        <v>414</v>
      </c>
      <c r="E154" s="82" t="s">
        <v>378</v>
      </c>
      <c r="F154" s="82" t="s">
        <v>411</v>
      </c>
      <c r="G154" s="83">
        <v>10000000</v>
      </c>
      <c r="H154" s="92">
        <v>10000000</v>
      </c>
      <c r="I154" s="30" t="s">
        <v>176</v>
      </c>
      <c r="J154" s="30" t="s">
        <v>176</v>
      </c>
      <c r="K154" s="57" t="s">
        <v>38</v>
      </c>
    </row>
    <row r="155" spans="1:11" ht="30" x14ac:dyDescent="0.25">
      <c r="A155" s="37">
        <v>85151601</v>
      </c>
      <c r="B155" s="38" t="s">
        <v>98</v>
      </c>
      <c r="C155" s="43" t="s">
        <v>355</v>
      </c>
      <c r="D155" s="38" t="s">
        <v>414</v>
      </c>
      <c r="E155" s="38" t="s">
        <v>197</v>
      </c>
      <c r="F155" s="38" t="s">
        <v>197</v>
      </c>
      <c r="G155" s="39" t="s">
        <v>99</v>
      </c>
      <c r="H155" s="39" t="s">
        <v>99</v>
      </c>
      <c r="I155" s="30" t="s">
        <v>176</v>
      </c>
      <c r="J155" s="30" t="s">
        <v>176</v>
      </c>
      <c r="K155" s="31" t="s">
        <v>354</v>
      </c>
    </row>
    <row r="156" spans="1:11" ht="30" x14ac:dyDescent="0.25">
      <c r="A156" s="37">
        <v>94121803</v>
      </c>
      <c r="B156" s="38" t="s">
        <v>100</v>
      </c>
      <c r="C156" s="43" t="s">
        <v>356</v>
      </c>
      <c r="D156" s="38" t="s">
        <v>357</v>
      </c>
      <c r="E156" s="38" t="s">
        <v>34</v>
      </c>
      <c r="F156" s="38" t="s">
        <v>353</v>
      </c>
      <c r="G156" s="39">
        <v>3150000</v>
      </c>
      <c r="H156" s="39">
        <v>3150000</v>
      </c>
      <c r="I156" s="30" t="s">
        <v>176</v>
      </c>
      <c r="J156" s="30" t="s">
        <v>176</v>
      </c>
      <c r="K156" s="31" t="s">
        <v>354</v>
      </c>
    </row>
    <row r="157" spans="1:11" ht="30" x14ac:dyDescent="0.25">
      <c r="A157" s="37">
        <v>80111620</v>
      </c>
      <c r="B157" s="38" t="s">
        <v>101</v>
      </c>
      <c r="C157" s="43" t="s">
        <v>358</v>
      </c>
      <c r="D157" s="38" t="s">
        <v>352</v>
      </c>
      <c r="E157" s="38" t="s">
        <v>345</v>
      </c>
      <c r="F157" s="38" t="s">
        <v>353</v>
      </c>
      <c r="G157" s="39" t="s">
        <v>102</v>
      </c>
      <c r="H157" s="39" t="s">
        <v>102</v>
      </c>
      <c r="I157" s="30" t="s">
        <v>176</v>
      </c>
      <c r="J157" s="30" t="s">
        <v>176</v>
      </c>
      <c r="K157" s="31" t="s">
        <v>354</v>
      </c>
    </row>
    <row r="158" spans="1:11" ht="30" x14ac:dyDescent="0.25">
      <c r="A158" s="37">
        <v>52152103</v>
      </c>
      <c r="B158" s="38" t="s">
        <v>103</v>
      </c>
      <c r="C158" s="43" t="s">
        <v>355</v>
      </c>
      <c r="D158" s="38" t="s">
        <v>95</v>
      </c>
      <c r="E158" s="38" t="s">
        <v>378</v>
      </c>
      <c r="F158" s="38" t="s">
        <v>353</v>
      </c>
      <c r="G158" s="39">
        <v>15000000</v>
      </c>
      <c r="H158" s="39">
        <v>15000000</v>
      </c>
      <c r="I158" s="30" t="s">
        <v>176</v>
      </c>
      <c r="J158" s="30" t="s">
        <v>176</v>
      </c>
      <c r="K158" s="31" t="s">
        <v>354</v>
      </c>
    </row>
    <row r="159" spans="1:11" ht="30" x14ac:dyDescent="0.25">
      <c r="A159" s="37">
        <v>93131601</v>
      </c>
      <c r="B159" s="38" t="s">
        <v>104</v>
      </c>
      <c r="C159" s="43" t="s">
        <v>355</v>
      </c>
      <c r="D159" s="38" t="s">
        <v>97</v>
      </c>
      <c r="E159" s="38" t="s">
        <v>411</v>
      </c>
      <c r="F159" s="38" t="s">
        <v>197</v>
      </c>
      <c r="G159" s="39">
        <v>130000000</v>
      </c>
      <c r="H159" s="39">
        <v>130000000</v>
      </c>
      <c r="I159" s="30" t="s">
        <v>176</v>
      </c>
      <c r="J159" s="30" t="s">
        <v>176</v>
      </c>
      <c r="K159" s="31" t="s">
        <v>354</v>
      </c>
    </row>
    <row r="160" spans="1:11" ht="71.25" x14ac:dyDescent="0.25">
      <c r="A160" s="37">
        <v>91111903</v>
      </c>
      <c r="B160" s="38" t="s">
        <v>222</v>
      </c>
      <c r="C160" s="43" t="s">
        <v>355</v>
      </c>
      <c r="D160" s="38" t="s">
        <v>97</v>
      </c>
      <c r="E160" s="38" t="s">
        <v>411</v>
      </c>
      <c r="F160" s="38" t="s">
        <v>197</v>
      </c>
      <c r="G160" s="39">
        <v>126000000</v>
      </c>
      <c r="H160" s="39">
        <v>126000000</v>
      </c>
      <c r="I160" s="30" t="s">
        <v>176</v>
      </c>
      <c r="J160" s="30" t="s">
        <v>176</v>
      </c>
      <c r="K160" s="31" t="s">
        <v>354</v>
      </c>
    </row>
    <row r="161" spans="1:11" ht="30" x14ac:dyDescent="0.25">
      <c r="A161" s="37">
        <v>85122101</v>
      </c>
      <c r="B161" s="38" t="s">
        <v>105</v>
      </c>
      <c r="C161" s="43" t="s">
        <v>359</v>
      </c>
      <c r="D161" s="38" t="s">
        <v>97</v>
      </c>
      <c r="E161" s="38" t="s">
        <v>378</v>
      </c>
      <c r="F161" s="38" t="s">
        <v>353</v>
      </c>
      <c r="G161" s="39" t="s">
        <v>494</v>
      </c>
      <c r="H161" s="39">
        <v>16800000</v>
      </c>
      <c r="I161" s="30" t="s">
        <v>176</v>
      </c>
      <c r="J161" s="30" t="s">
        <v>176</v>
      </c>
      <c r="K161" s="31" t="s">
        <v>354</v>
      </c>
    </row>
    <row r="162" spans="1:11" ht="30" x14ac:dyDescent="0.25">
      <c r="A162" s="37">
        <v>85121502</v>
      </c>
      <c r="B162" s="38" t="s">
        <v>106</v>
      </c>
      <c r="C162" s="43" t="s">
        <v>359</v>
      </c>
      <c r="D162" s="38" t="s">
        <v>414</v>
      </c>
      <c r="E162" s="48" t="s">
        <v>411</v>
      </c>
      <c r="F162" s="38" t="s">
        <v>225</v>
      </c>
      <c r="G162" s="39" t="s">
        <v>495</v>
      </c>
      <c r="H162" s="39" t="s">
        <v>495</v>
      </c>
      <c r="I162" s="30" t="s">
        <v>176</v>
      </c>
      <c r="J162" s="30" t="s">
        <v>176</v>
      </c>
      <c r="K162" s="31" t="s">
        <v>354</v>
      </c>
    </row>
    <row r="163" spans="1:11" ht="30" x14ac:dyDescent="0.25">
      <c r="A163" s="37">
        <v>85101605</v>
      </c>
      <c r="B163" s="38" t="s">
        <v>107</v>
      </c>
      <c r="C163" s="43" t="s">
        <v>359</v>
      </c>
      <c r="D163" s="38" t="s">
        <v>97</v>
      </c>
      <c r="E163" s="48" t="s">
        <v>411</v>
      </c>
      <c r="F163" s="38" t="s">
        <v>225</v>
      </c>
      <c r="G163" s="39" t="s">
        <v>496</v>
      </c>
      <c r="H163" s="39">
        <v>157500000</v>
      </c>
      <c r="I163" s="30" t="s">
        <v>176</v>
      </c>
      <c r="J163" s="30" t="s">
        <v>176</v>
      </c>
      <c r="K163" s="31" t="s">
        <v>354</v>
      </c>
    </row>
    <row r="164" spans="1:11" ht="30" x14ac:dyDescent="0.25">
      <c r="A164" s="37">
        <v>85151506</v>
      </c>
      <c r="B164" s="38" t="s">
        <v>108</v>
      </c>
      <c r="C164" s="43" t="s">
        <v>359</v>
      </c>
      <c r="D164" s="30" t="s">
        <v>414</v>
      </c>
      <c r="E164" s="48" t="s">
        <v>411</v>
      </c>
      <c r="F164" s="38" t="s">
        <v>353</v>
      </c>
      <c r="G164" s="39">
        <v>29500000</v>
      </c>
      <c r="H164" s="39">
        <v>29500000</v>
      </c>
      <c r="I164" s="30" t="s">
        <v>176</v>
      </c>
      <c r="J164" s="30" t="s">
        <v>176</v>
      </c>
      <c r="K164" s="31" t="s">
        <v>354</v>
      </c>
    </row>
    <row r="165" spans="1:11" ht="42.75" x14ac:dyDescent="0.25">
      <c r="A165" s="37">
        <v>85101706</v>
      </c>
      <c r="B165" s="38" t="s">
        <v>109</v>
      </c>
      <c r="C165" s="43" t="s">
        <v>359</v>
      </c>
      <c r="D165" s="38" t="s">
        <v>414</v>
      </c>
      <c r="E165" s="48" t="s">
        <v>411</v>
      </c>
      <c r="F165" s="38" t="s">
        <v>197</v>
      </c>
      <c r="G165" s="39" t="s">
        <v>497</v>
      </c>
      <c r="H165" s="39">
        <v>21000000</v>
      </c>
      <c r="I165" s="30" t="s">
        <v>176</v>
      </c>
      <c r="J165" s="30" t="s">
        <v>176</v>
      </c>
      <c r="K165" s="31" t="s">
        <v>354</v>
      </c>
    </row>
    <row r="166" spans="1:11" ht="30" x14ac:dyDescent="0.25">
      <c r="A166" s="37">
        <v>80131502</v>
      </c>
      <c r="B166" s="38" t="s">
        <v>111</v>
      </c>
      <c r="C166" s="43" t="s">
        <v>359</v>
      </c>
      <c r="D166" s="38" t="s">
        <v>414</v>
      </c>
      <c r="E166" s="38" t="s">
        <v>378</v>
      </c>
      <c r="F166" s="38" t="s">
        <v>353</v>
      </c>
      <c r="G166" s="39">
        <v>3300000</v>
      </c>
      <c r="H166" s="39">
        <v>3300000</v>
      </c>
      <c r="I166" s="30" t="s">
        <v>176</v>
      </c>
      <c r="J166" s="30" t="s">
        <v>176</v>
      </c>
      <c r="K166" s="31" t="s">
        <v>354</v>
      </c>
    </row>
    <row r="167" spans="1:11" ht="30" x14ac:dyDescent="0.25">
      <c r="A167" s="37">
        <v>93131611</v>
      </c>
      <c r="B167" s="38" t="s">
        <v>112</v>
      </c>
      <c r="C167" s="43" t="s">
        <v>359</v>
      </c>
      <c r="D167" s="38" t="s">
        <v>375</v>
      </c>
      <c r="E167" s="38" t="s">
        <v>197</v>
      </c>
      <c r="F167" s="38" t="s">
        <v>197</v>
      </c>
      <c r="G167" s="39" t="s">
        <v>498</v>
      </c>
      <c r="H167" s="39">
        <v>42000000</v>
      </c>
      <c r="I167" s="30" t="s">
        <v>176</v>
      </c>
      <c r="J167" s="30" t="s">
        <v>176</v>
      </c>
      <c r="K167" s="31" t="s">
        <v>354</v>
      </c>
    </row>
    <row r="168" spans="1:11" ht="30" x14ac:dyDescent="0.25">
      <c r="A168" s="37">
        <v>93131611</v>
      </c>
      <c r="B168" s="38" t="s">
        <v>113</v>
      </c>
      <c r="C168" s="43" t="s">
        <v>359</v>
      </c>
      <c r="D168" s="38" t="s">
        <v>95</v>
      </c>
      <c r="E168" s="38" t="s">
        <v>197</v>
      </c>
      <c r="F168" s="38" t="s">
        <v>197</v>
      </c>
      <c r="G168" s="39" t="s">
        <v>498</v>
      </c>
      <c r="H168" s="39">
        <v>42000000</v>
      </c>
      <c r="I168" s="30" t="s">
        <v>176</v>
      </c>
      <c r="J168" s="30" t="s">
        <v>176</v>
      </c>
      <c r="K168" s="31" t="s">
        <v>354</v>
      </c>
    </row>
    <row r="169" spans="1:11" ht="30" x14ac:dyDescent="0.25">
      <c r="A169" s="37">
        <v>84111802</v>
      </c>
      <c r="B169" s="38" t="s">
        <v>114</v>
      </c>
      <c r="C169" s="43" t="s">
        <v>359</v>
      </c>
      <c r="D169" s="38" t="s">
        <v>375</v>
      </c>
      <c r="E169" s="38" t="s">
        <v>197</v>
      </c>
      <c r="F169" s="38" t="s">
        <v>197</v>
      </c>
      <c r="G169" s="39">
        <v>168000000</v>
      </c>
      <c r="H169" s="39">
        <v>168000000</v>
      </c>
      <c r="I169" s="30" t="s">
        <v>176</v>
      </c>
      <c r="J169" s="30" t="s">
        <v>176</v>
      </c>
      <c r="K169" s="31" t="s">
        <v>354</v>
      </c>
    </row>
    <row r="170" spans="1:11" ht="30" x14ac:dyDescent="0.25">
      <c r="A170" s="37">
        <v>78111808</v>
      </c>
      <c r="B170" s="38" t="s">
        <v>115</v>
      </c>
      <c r="C170" s="43" t="s">
        <v>359</v>
      </c>
      <c r="D170" s="38" t="s">
        <v>414</v>
      </c>
      <c r="E170" s="38" t="s">
        <v>197</v>
      </c>
      <c r="F170" s="38" t="s">
        <v>197</v>
      </c>
      <c r="G170" s="39" t="s">
        <v>116</v>
      </c>
      <c r="H170" s="39" t="s">
        <v>116</v>
      </c>
      <c r="I170" s="30" t="s">
        <v>176</v>
      </c>
      <c r="J170" s="30" t="s">
        <v>176</v>
      </c>
      <c r="K170" s="31" t="s">
        <v>354</v>
      </c>
    </row>
    <row r="171" spans="1:11" ht="30" x14ac:dyDescent="0.25">
      <c r="A171" s="37">
        <v>93131601</v>
      </c>
      <c r="B171" s="38" t="s">
        <v>117</v>
      </c>
      <c r="C171" s="43" t="s">
        <v>359</v>
      </c>
      <c r="D171" s="38" t="s">
        <v>414</v>
      </c>
      <c r="E171" s="38" t="s">
        <v>197</v>
      </c>
      <c r="F171" s="38" t="s">
        <v>197</v>
      </c>
      <c r="G171" s="39">
        <v>70000000</v>
      </c>
      <c r="H171" s="39">
        <v>70000000</v>
      </c>
      <c r="I171" s="30" t="s">
        <v>176</v>
      </c>
      <c r="J171" s="30" t="s">
        <v>176</v>
      </c>
      <c r="K171" s="31" t="s">
        <v>354</v>
      </c>
    </row>
    <row r="172" spans="1:11" ht="30" x14ac:dyDescent="0.25">
      <c r="A172" s="37">
        <v>85151605</v>
      </c>
      <c r="B172" s="38" t="s">
        <v>118</v>
      </c>
      <c r="C172" s="43" t="s">
        <v>359</v>
      </c>
      <c r="D172" s="38" t="s">
        <v>414</v>
      </c>
      <c r="E172" s="38" t="s">
        <v>411</v>
      </c>
      <c r="F172" s="38" t="s">
        <v>197</v>
      </c>
      <c r="G172" s="39">
        <v>38000000</v>
      </c>
      <c r="H172" s="39">
        <v>38000000</v>
      </c>
      <c r="I172" s="30" t="s">
        <v>176</v>
      </c>
      <c r="J172" s="30" t="s">
        <v>176</v>
      </c>
      <c r="K172" s="31" t="s">
        <v>354</v>
      </c>
    </row>
    <row r="173" spans="1:11" ht="30" x14ac:dyDescent="0.25">
      <c r="A173" s="37">
        <v>86101808</v>
      </c>
      <c r="B173" s="38" t="s">
        <v>119</v>
      </c>
      <c r="C173" s="43" t="s">
        <v>359</v>
      </c>
      <c r="D173" s="38" t="s">
        <v>97</v>
      </c>
      <c r="E173" s="38" t="s">
        <v>422</v>
      </c>
      <c r="F173" s="38" t="s">
        <v>353</v>
      </c>
      <c r="G173" s="39">
        <v>19700000</v>
      </c>
      <c r="H173" s="39">
        <v>19700000</v>
      </c>
      <c r="I173" s="30" t="s">
        <v>176</v>
      </c>
      <c r="J173" s="30" t="s">
        <v>176</v>
      </c>
      <c r="K173" s="31" t="s">
        <v>354</v>
      </c>
    </row>
    <row r="174" spans="1:11" ht="30" x14ac:dyDescent="0.25">
      <c r="A174" s="37">
        <v>80141614</v>
      </c>
      <c r="B174" s="38" t="s">
        <v>120</v>
      </c>
      <c r="C174" s="43" t="s">
        <v>359</v>
      </c>
      <c r="D174" s="38" t="s">
        <v>414</v>
      </c>
      <c r="E174" s="38" t="s">
        <v>422</v>
      </c>
      <c r="F174" s="38" t="s">
        <v>353</v>
      </c>
      <c r="G174" s="39">
        <v>21000000</v>
      </c>
      <c r="H174" s="39">
        <v>21000000</v>
      </c>
      <c r="I174" s="30" t="s">
        <v>176</v>
      </c>
      <c r="J174" s="30" t="s">
        <v>176</v>
      </c>
      <c r="K174" s="31" t="s">
        <v>354</v>
      </c>
    </row>
    <row r="175" spans="1:11" ht="30" x14ac:dyDescent="0.25">
      <c r="A175" s="37">
        <v>80111620</v>
      </c>
      <c r="B175" s="38" t="s">
        <v>121</v>
      </c>
      <c r="C175" s="43" t="s">
        <v>359</v>
      </c>
      <c r="D175" s="38" t="s">
        <v>414</v>
      </c>
      <c r="E175" s="38" t="s">
        <v>422</v>
      </c>
      <c r="F175" s="38" t="s">
        <v>353</v>
      </c>
      <c r="G175" s="39" t="s">
        <v>499</v>
      </c>
      <c r="H175" s="39">
        <v>26565000</v>
      </c>
      <c r="I175" s="30" t="s">
        <v>176</v>
      </c>
      <c r="J175" s="30" t="s">
        <v>176</v>
      </c>
      <c r="K175" s="31" t="s">
        <v>354</v>
      </c>
    </row>
    <row r="176" spans="1:11" ht="30" x14ac:dyDescent="0.25">
      <c r="A176" s="37">
        <v>84111802</v>
      </c>
      <c r="B176" s="38" t="s">
        <v>122</v>
      </c>
      <c r="C176" s="43" t="s">
        <v>359</v>
      </c>
      <c r="D176" s="38" t="s">
        <v>97</v>
      </c>
      <c r="E176" s="38" t="s">
        <v>422</v>
      </c>
      <c r="F176" s="38" t="s">
        <v>353</v>
      </c>
      <c r="G176" s="94" t="s">
        <v>499</v>
      </c>
      <c r="H176" s="94">
        <v>26565000</v>
      </c>
      <c r="I176" s="30" t="s">
        <v>176</v>
      </c>
      <c r="J176" s="30" t="s">
        <v>176</v>
      </c>
      <c r="K176" s="31" t="s">
        <v>354</v>
      </c>
    </row>
    <row r="177" spans="1:11" ht="30" x14ac:dyDescent="0.25">
      <c r="A177" s="37">
        <v>84111502</v>
      </c>
      <c r="B177" s="38" t="s">
        <v>123</v>
      </c>
      <c r="C177" s="43" t="s">
        <v>359</v>
      </c>
      <c r="D177" s="38" t="s">
        <v>414</v>
      </c>
      <c r="E177" s="38" t="s">
        <v>345</v>
      </c>
      <c r="F177" s="38" t="s">
        <v>353</v>
      </c>
      <c r="G177" s="39">
        <v>26565000</v>
      </c>
      <c r="H177" s="39">
        <v>26565000</v>
      </c>
      <c r="I177" s="30" t="s">
        <v>176</v>
      </c>
      <c r="J177" s="30" t="s">
        <v>176</v>
      </c>
      <c r="K177" s="31" t="s">
        <v>354</v>
      </c>
    </row>
    <row r="178" spans="1:11" ht="30" x14ac:dyDescent="0.25">
      <c r="A178" s="37">
        <v>80161504</v>
      </c>
      <c r="B178" s="38" t="s">
        <v>223</v>
      </c>
      <c r="C178" s="43" t="s">
        <v>359</v>
      </c>
      <c r="D178" s="38" t="s">
        <v>414</v>
      </c>
      <c r="E178" s="38" t="s">
        <v>345</v>
      </c>
      <c r="F178" s="38" t="s">
        <v>353</v>
      </c>
      <c r="G178" s="39" t="s">
        <v>500</v>
      </c>
      <c r="H178" s="39">
        <v>17325000</v>
      </c>
      <c r="I178" s="30" t="s">
        <v>176</v>
      </c>
      <c r="J178" s="30" t="s">
        <v>176</v>
      </c>
      <c r="K178" s="31" t="s">
        <v>354</v>
      </c>
    </row>
    <row r="179" spans="1:11" ht="30" x14ac:dyDescent="0.25">
      <c r="A179" s="37">
        <v>85151605</v>
      </c>
      <c r="B179" s="38" t="s">
        <v>124</v>
      </c>
      <c r="C179" s="43" t="s">
        <v>359</v>
      </c>
      <c r="D179" s="38" t="s">
        <v>414</v>
      </c>
      <c r="E179" s="38" t="s">
        <v>411</v>
      </c>
      <c r="F179" s="38" t="s">
        <v>197</v>
      </c>
      <c r="G179" s="39">
        <v>70000000</v>
      </c>
      <c r="H179" s="39">
        <v>70000000</v>
      </c>
      <c r="I179" s="30" t="s">
        <v>176</v>
      </c>
      <c r="J179" s="30" t="s">
        <v>176</v>
      </c>
      <c r="K179" s="31" t="s">
        <v>354</v>
      </c>
    </row>
    <row r="180" spans="1:11" ht="30" x14ac:dyDescent="0.25">
      <c r="A180" s="37">
        <v>94101703</v>
      </c>
      <c r="B180" s="38" t="s">
        <v>125</v>
      </c>
      <c r="C180" s="43" t="s">
        <v>359</v>
      </c>
      <c r="D180" s="38" t="s">
        <v>414</v>
      </c>
      <c r="E180" s="38" t="s">
        <v>197</v>
      </c>
      <c r="F180" s="38" t="s">
        <v>197</v>
      </c>
      <c r="G180" s="39" t="s">
        <v>501</v>
      </c>
      <c r="H180" s="39">
        <v>26250000</v>
      </c>
      <c r="I180" s="30" t="s">
        <v>176</v>
      </c>
      <c r="J180" s="30" t="s">
        <v>176</v>
      </c>
      <c r="K180" s="31" t="s">
        <v>354</v>
      </c>
    </row>
    <row r="181" spans="1:11" ht="30" x14ac:dyDescent="0.25">
      <c r="A181" s="37">
        <v>85151601</v>
      </c>
      <c r="B181" s="38" t="s">
        <v>126</v>
      </c>
      <c r="C181" s="43" t="s">
        <v>359</v>
      </c>
      <c r="D181" s="38" t="s">
        <v>97</v>
      </c>
      <c r="E181" s="38" t="s">
        <v>345</v>
      </c>
      <c r="F181" s="38" t="s">
        <v>353</v>
      </c>
      <c r="G181" s="39" t="s">
        <v>127</v>
      </c>
      <c r="H181" s="39" t="s">
        <v>127</v>
      </c>
      <c r="I181" s="30" t="s">
        <v>176</v>
      </c>
      <c r="J181" s="30" t="s">
        <v>176</v>
      </c>
      <c r="K181" s="31" t="s">
        <v>354</v>
      </c>
    </row>
    <row r="182" spans="1:11" ht="30" x14ac:dyDescent="0.25">
      <c r="A182" s="37">
        <v>85121608</v>
      </c>
      <c r="B182" s="38" t="s">
        <v>128</v>
      </c>
      <c r="C182" s="43" t="s">
        <v>359</v>
      </c>
      <c r="D182" s="38" t="s">
        <v>97</v>
      </c>
      <c r="E182" s="38" t="s">
        <v>345</v>
      </c>
      <c r="F182" s="38" t="s">
        <v>353</v>
      </c>
      <c r="G182" s="39" t="s">
        <v>502</v>
      </c>
      <c r="H182" s="39">
        <v>25410000</v>
      </c>
      <c r="I182" s="30" t="s">
        <v>176</v>
      </c>
      <c r="J182" s="30" t="s">
        <v>176</v>
      </c>
      <c r="K182" s="31" t="s">
        <v>354</v>
      </c>
    </row>
    <row r="183" spans="1:11" ht="30" x14ac:dyDescent="0.25">
      <c r="A183" s="37">
        <v>78111808</v>
      </c>
      <c r="B183" s="38" t="s">
        <v>129</v>
      </c>
      <c r="C183" s="43" t="s">
        <v>359</v>
      </c>
      <c r="D183" s="38" t="s">
        <v>418</v>
      </c>
      <c r="E183" s="38" t="s">
        <v>378</v>
      </c>
      <c r="F183" s="38" t="s">
        <v>353</v>
      </c>
      <c r="G183" s="39">
        <v>20000000</v>
      </c>
      <c r="H183" s="39">
        <v>20000000</v>
      </c>
      <c r="I183" s="30" t="s">
        <v>176</v>
      </c>
      <c r="J183" s="30" t="s">
        <v>176</v>
      </c>
      <c r="K183" s="31" t="s">
        <v>354</v>
      </c>
    </row>
    <row r="184" spans="1:11" ht="30" x14ac:dyDescent="0.25">
      <c r="A184" s="37">
        <v>91111603</v>
      </c>
      <c r="B184" s="38" t="s">
        <v>130</v>
      </c>
      <c r="C184" s="43" t="s">
        <v>359</v>
      </c>
      <c r="D184" s="38" t="s">
        <v>418</v>
      </c>
      <c r="E184" s="38" t="s">
        <v>378</v>
      </c>
      <c r="F184" s="38" t="s">
        <v>353</v>
      </c>
      <c r="G184" s="39">
        <v>17000000</v>
      </c>
      <c r="H184" s="39">
        <v>17000000</v>
      </c>
      <c r="I184" s="30" t="s">
        <v>176</v>
      </c>
      <c r="J184" s="30" t="s">
        <v>176</v>
      </c>
      <c r="K184" s="31" t="s">
        <v>354</v>
      </c>
    </row>
    <row r="185" spans="1:11" ht="30" x14ac:dyDescent="0.25">
      <c r="A185" s="37">
        <v>80111623</v>
      </c>
      <c r="B185" s="38" t="s">
        <v>131</v>
      </c>
      <c r="C185" s="43" t="s">
        <v>359</v>
      </c>
      <c r="D185" s="38" t="s">
        <v>418</v>
      </c>
      <c r="E185" s="38" t="s">
        <v>378</v>
      </c>
      <c r="F185" s="38" t="s">
        <v>353</v>
      </c>
      <c r="G185" s="39" t="s">
        <v>503</v>
      </c>
      <c r="H185" s="39">
        <v>19000000</v>
      </c>
      <c r="I185" s="30" t="s">
        <v>176</v>
      </c>
      <c r="J185" s="30" t="s">
        <v>176</v>
      </c>
      <c r="K185" s="31" t="s">
        <v>354</v>
      </c>
    </row>
    <row r="186" spans="1:11" ht="30" x14ac:dyDescent="0.25">
      <c r="A186" s="37">
        <v>80111623</v>
      </c>
      <c r="B186" s="38" t="s">
        <v>133</v>
      </c>
      <c r="C186" s="43" t="s">
        <v>359</v>
      </c>
      <c r="D186" s="38" t="s">
        <v>375</v>
      </c>
      <c r="E186" s="38" t="s">
        <v>378</v>
      </c>
      <c r="F186" s="38" t="s">
        <v>353</v>
      </c>
      <c r="G186" s="39" t="s">
        <v>110</v>
      </c>
      <c r="H186" s="39">
        <v>20000000</v>
      </c>
      <c r="I186" s="30" t="s">
        <v>176</v>
      </c>
      <c r="J186" s="30" t="s">
        <v>176</v>
      </c>
      <c r="K186" s="31" t="s">
        <v>354</v>
      </c>
    </row>
    <row r="187" spans="1:11" ht="30" x14ac:dyDescent="0.25">
      <c r="A187" s="37">
        <v>80111620</v>
      </c>
      <c r="B187" s="38" t="s">
        <v>134</v>
      </c>
      <c r="C187" s="43" t="s">
        <v>359</v>
      </c>
      <c r="D187" s="38" t="s">
        <v>418</v>
      </c>
      <c r="E187" s="38" t="s">
        <v>378</v>
      </c>
      <c r="F187" s="38" t="s">
        <v>353</v>
      </c>
      <c r="G187" s="94" t="s">
        <v>132</v>
      </c>
      <c r="H187" s="94">
        <v>17000000</v>
      </c>
      <c r="I187" s="30" t="s">
        <v>176</v>
      </c>
      <c r="J187" s="30" t="s">
        <v>176</v>
      </c>
      <c r="K187" s="31" t="s">
        <v>354</v>
      </c>
    </row>
    <row r="188" spans="1:11" ht="30" x14ac:dyDescent="0.25">
      <c r="A188" s="37">
        <v>80111623</v>
      </c>
      <c r="B188" s="38" t="s">
        <v>135</v>
      </c>
      <c r="C188" s="43" t="s">
        <v>359</v>
      </c>
      <c r="D188" s="38" t="s">
        <v>375</v>
      </c>
      <c r="E188" s="38" t="s">
        <v>378</v>
      </c>
      <c r="F188" s="38" t="s">
        <v>353</v>
      </c>
      <c r="G188" s="94">
        <v>17850000</v>
      </c>
      <c r="H188" s="94">
        <v>17850000</v>
      </c>
      <c r="I188" s="30" t="s">
        <v>176</v>
      </c>
      <c r="J188" s="30" t="s">
        <v>176</v>
      </c>
      <c r="K188" s="31" t="s">
        <v>354</v>
      </c>
    </row>
    <row r="189" spans="1:11" ht="30" x14ac:dyDescent="0.25">
      <c r="A189" s="37">
        <v>80111623</v>
      </c>
      <c r="B189" s="38" t="s">
        <v>136</v>
      </c>
      <c r="C189" s="43" t="s">
        <v>359</v>
      </c>
      <c r="D189" s="38" t="s">
        <v>418</v>
      </c>
      <c r="E189" s="38" t="s">
        <v>378</v>
      </c>
      <c r="F189" s="38" t="s">
        <v>353</v>
      </c>
      <c r="G189" s="94" t="s">
        <v>504</v>
      </c>
      <c r="H189" s="94">
        <v>8500000</v>
      </c>
      <c r="I189" s="30" t="s">
        <v>176</v>
      </c>
      <c r="J189" s="30" t="s">
        <v>176</v>
      </c>
      <c r="K189" s="31" t="s">
        <v>354</v>
      </c>
    </row>
    <row r="190" spans="1:11" ht="30" x14ac:dyDescent="0.25">
      <c r="A190" s="37">
        <v>80111623</v>
      </c>
      <c r="B190" s="38" t="s">
        <v>137</v>
      </c>
      <c r="C190" s="43" t="s">
        <v>359</v>
      </c>
      <c r="D190" s="38" t="s">
        <v>418</v>
      </c>
      <c r="E190" s="38" t="s">
        <v>378</v>
      </c>
      <c r="F190" s="38" t="s">
        <v>353</v>
      </c>
      <c r="G190" s="94" t="s">
        <v>505</v>
      </c>
      <c r="H190" s="94">
        <v>17850000</v>
      </c>
      <c r="I190" s="30" t="s">
        <v>176</v>
      </c>
      <c r="J190" s="30" t="s">
        <v>176</v>
      </c>
      <c r="K190" s="31" t="s">
        <v>354</v>
      </c>
    </row>
    <row r="191" spans="1:11" ht="30" x14ac:dyDescent="0.25">
      <c r="A191" s="37">
        <v>81112001</v>
      </c>
      <c r="B191" s="38" t="s">
        <v>224</v>
      </c>
      <c r="C191" s="43" t="s">
        <v>359</v>
      </c>
      <c r="D191" s="38" t="s">
        <v>418</v>
      </c>
      <c r="E191" s="38" t="s">
        <v>421</v>
      </c>
      <c r="F191" s="38" t="s">
        <v>353</v>
      </c>
      <c r="G191" s="94">
        <v>17850000</v>
      </c>
      <c r="H191" s="94">
        <v>17850000</v>
      </c>
      <c r="I191" s="30" t="s">
        <v>176</v>
      </c>
      <c r="J191" s="30" t="s">
        <v>176</v>
      </c>
      <c r="K191" s="31" t="s">
        <v>354</v>
      </c>
    </row>
    <row r="192" spans="1:11" ht="30" x14ac:dyDescent="0.25">
      <c r="A192" s="37">
        <v>84111703</v>
      </c>
      <c r="B192" s="38" t="s">
        <v>138</v>
      </c>
      <c r="C192" s="43" t="s">
        <v>359</v>
      </c>
      <c r="D192" s="38" t="s">
        <v>97</v>
      </c>
      <c r="E192" s="38" t="s">
        <v>420</v>
      </c>
      <c r="F192" s="38" t="s">
        <v>353</v>
      </c>
      <c r="G192" s="94">
        <v>17000000</v>
      </c>
      <c r="H192" s="94">
        <v>17000000</v>
      </c>
      <c r="I192" s="30" t="s">
        <v>176</v>
      </c>
      <c r="J192" s="30" t="s">
        <v>176</v>
      </c>
      <c r="K192" s="31" t="s">
        <v>354</v>
      </c>
    </row>
    <row r="193" spans="1:11" ht="30" x14ac:dyDescent="0.25">
      <c r="A193" s="37">
        <v>48101716</v>
      </c>
      <c r="B193" s="38" t="s">
        <v>139</v>
      </c>
      <c r="C193" s="43" t="s">
        <v>359</v>
      </c>
      <c r="D193" s="38" t="s">
        <v>95</v>
      </c>
      <c r="E193" s="38" t="s">
        <v>378</v>
      </c>
      <c r="F193" s="38" t="s">
        <v>353</v>
      </c>
      <c r="G193" s="94">
        <v>17000000</v>
      </c>
      <c r="H193" s="94">
        <v>17000000</v>
      </c>
      <c r="I193" s="30" t="s">
        <v>176</v>
      </c>
      <c r="J193" s="30" t="s">
        <v>176</v>
      </c>
      <c r="K193" s="31" t="s">
        <v>354</v>
      </c>
    </row>
    <row r="194" spans="1:11" ht="30" x14ac:dyDescent="0.25">
      <c r="A194" s="37">
        <v>56101809</v>
      </c>
      <c r="B194" s="38" t="s">
        <v>140</v>
      </c>
      <c r="C194" s="43" t="s">
        <v>359</v>
      </c>
      <c r="D194" s="38" t="s">
        <v>413</v>
      </c>
      <c r="E194" s="38" t="s">
        <v>378</v>
      </c>
      <c r="F194" s="38" t="s">
        <v>353</v>
      </c>
      <c r="G194" s="39">
        <v>22000000</v>
      </c>
      <c r="H194" s="39">
        <v>22000000</v>
      </c>
      <c r="I194" s="30" t="s">
        <v>176</v>
      </c>
      <c r="J194" s="30" t="s">
        <v>176</v>
      </c>
      <c r="K194" s="31" t="s">
        <v>354</v>
      </c>
    </row>
    <row r="195" spans="1:11" ht="30" x14ac:dyDescent="0.25">
      <c r="A195" s="37">
        <v>80141607</v>
      </c>
      <c r="B195" s="38" t="s">
        <v>141</v>
      </c>
      <c r="C195" s="43" t="s">
        <v>359</v>
      </c>
      <c r="D195" s="38" t="s">
        <v>97</v>
      </c>
      <c r="E195" s="38" t="s">
        <v>378</v>
      </c>
      <c r="F195" s="38" t="s">
        <v>353</v>
      </c>
      <c r="G195" s="39">
        <v>20000000</v>
      </c>
      <c r="H195" s="39">
        <v>20000000</v>
      </c>
      <c r="I195" s="30" t="s">
        <v>176</v>
      </c>
      <c r="J195" s="30" t="s">
        <v>176</v>
      </c>
      <c r="K195" s="31" t="s">
        <v>354</v>
      </c>
    </row>
    <row r="196" spans="1:11" ht="30" x14ac:dyDescent="0.25">
      <c r="A196" s="26">
        <v>85101705</v>
      </c>
      <c r="B196" s="63" t="s">
        <v>360</v>
      </c>
      <c r="C196" s="43" t="s">
        <v>359</v>
      </c>
      <c r="D196" s="38" t="s">
        <v>97</v>
      </c>
      <c r="E196" s="38" t="s">
        <v>378</v>
      </c>
      <c r="F196" s="38" t="s">
        <v>353</v>
      </c>
      <c r="G196" s="39">
        <v>5000000</v>
      </c>
      <c r="H196" s="39">
        <v>5000000</v>
      </c>
      <c r="I196" s="30" t="s">
        <v>176</v>
      </c>
      <c r="J196" s="30" t="s">
        <v>176</v>
      </c>
      <c r="K196" s="31" t="s">
        <v>354</v>
      </c>
    </row>
    <row r="197" spans="1:11" ht="30.75" thickBot="1" x14ac:dyDescent="0.3">
      <c r="A197" s="53">
        <v>43231513</v>
      </c>
      <c r="B197" s="54" t="s">
        <v>308</v>
      </c>
      <c r="C197" s="55" t="s">
        <v>175</v>
      </c>
      <c r="D197" s="54" t="s">
        <v>352</v>
      </c>
      <c r="E197" s="54" t="s">
        <v>197</v>
      </c>
      <c r="F197" s="54" t="s">
        <v>168</v>
      </c>
      <c r="G197" s="56">
        <v>108000000</v>
      </c>
      <c r="H197" s="56">
        <v>108000000</v>
      </c>
      <c r="I197" s="59" t="s">
        <v>176</v>
      </c>
      <c r="J197" s="59" t="s">
        <v>176</v>
      </c>
      <c r="K197" s="57" t="s">
        <v>354</v>
      </c>
    </row>
    <row r="198" spans="1:11" ht="71.25" x14ac:dyDescent="0.25">
      <c r="A198" s="33">
        <v>25101801</v>
      </c>
      <c r="B198" s="34" t="s">
        <v>226</v>
      </c>
      <c r="C198" s="35" t="s">
        <v>190</v>
      </c>
      <c r="D198" s="34" t="s">
        <v>227</v>
      </c>
      <c r="E198" s="34" t="s">
        <v>96</v>
      </c>
      <c r="F198" s="34" t="s">
        <v>228</v>
      </c>
      <c r="G198" s="36">
        <v>5000000</v>
      </c>
      <c r="H198" s="36">
        <f>+G198</f>
        <v>5000000</v>
      </c>
      <c r="I198" s="58" t="s">
        <v>176</v>
      </c>
      <c r="J198" s="58" t="s">
        <v>176</v>
      </c>
      <c r="K198" s="51" t="s">
        <v>249</v>
      </c>
    </row>
    <row r="199" spans="1:11" ht="71.25" x14ac:dyDescent="0.25">
      <c r="A199" s="37">
        <v>76121501</v>
      </c>
      <c r="B199" s="38" t="s">
        <v>229</v>
      </c>
      <c r="C199" s="43" t="s">
        <v>361</v>
      </c>
      <c r="D199" s="38" t="s">
        <v>95</v>
      </c>
      <c r="E199" s="38" t="s">
        <v>230</v>
      </c>
      <c r="F199" s="38" t="s">
        <v>228</v>
      </c>
      <c r="G199" s="39">
        <v>16000000</v>
      </c>
      <c r="H199" s="39">
        <f t="shared" ref="H199:H214" si="2">+G199</f>
        <v>16000000</v>
      </c>
      <c r="I199" s="30" t="s">
        <v>176</v>
      </c>
      <c r="J199" s="30" t="s">
        <v>176</v>
      </c>
      <c r="K199" s="31" t="s">
        <v>249</v>
      </c>
    </row>
    <row r="200" spans="1:11" ht="71.25" x14ac:dyDescent="0.25">
      <c r="A200" s="37">
        <v>93151611</v>
      </c>
      <c r="B200" s="38" t="s">
        <v>231</v>
      </c>
      <c r="C200" s="43" t="s">
        <v>361</v>
      </c>
      <c r="D200" s="38" t="s">
        <v>95</v>
      </c>
      <c r="E200" s="38" t="s">
        <v>230</v>
      </c>
      <c r="F200" s="38" t="s">
        <v>228</v>
      </c>
      <c r="G200" s="39">
        <v>91000000</v>
      </c>
      <c r="H200" s="39">
        <f t="shared" si="2"/>
        <v>91000000</v>
      </c>
      <c r="I200" s="30" t="s">
        <v>176</v>
      </c>
      <c r="J200" s="30" t="s">
        <v>176</v>
      </c>
      <c r="K200" s="31" t="s">
        <v>249</v>
      </c>
    </row>
    <row r="201" spans="1:11" ht="71.25" x14ac:dyDescent="0.25">
      <c r="A201" s="37">
        <v>77101504</v>
      </c>
      <c r="B201" s="38" t="s">
        <v>232</v>
      </c>
      <c r="C201" s="43" t="s">
        <v>361</v>
      </c>
      <c r="D201" s="38" t="s">
        <v>95</v>
      </c>
      <c r="E201" s="38" t="s">
        <v>230</v>
      </c>
      <c r="F201" s="38" t="s">
        <v>228</v>
      </c>
      <c r="G201" s="39">
        <v>10000000</v>
      </c>
      <c r="H201" s="39">
        <f t="shared" si="2"/>
        <v>10000000</v>
      </c>
      <c r="I201" s="30" t="s">
        <v>176</v>
      </c>
      <c r="J201" s="30" t="s">
        <v>176</v>
      </c>
      <c r="K201" s="31" t="s">
        <v>249</v>
      </c>
    </row>
    <row r="202" spans="1:11" ht="71.25" x14ac:dyDescent="0.25">
      <c r="A202" s="37">
        <v>83101506</v>
      </c>
      <c r="B202" s="38" t="s">
        <v>233</v>
      </c>
      <c r="C202" s="43" t="s">
        <v>361</v>
      </c>
      <c r="D202" s="38" t="s">
        <v>95</v>
      </c>
      <c r="E202" s="38" t="s">
        <v>96</v>
      </c>
      <c r="F202" s="38" t="s">
        <v>228</v>
      </c>
      <c r="G202" s="39">
        <v>2000000</v>
      </c>
      <c r="H202" s="39">
        <f t="shared" si="2"/>
        <v>2000000</v>
      </c>
      <c r="I202" s="30" t="s">
        <v>176</v>
      </c>
      <c r="J202" s="30" t="s">
        <v>176</v>
      </c>
      <c r="K202" s="31" t="s">
        <v>249</v>
      </c>
    </row>
    <row r="203" spans="1:11" ht="71.25" x14ac:dyDescent="0.25">
      <c r="A203" s="37">
        <v>12141901</v>
      </c>
      <c r="B203" s="38" t="s">
        <v>234</v>
      </c>
      <c r="C203" s="43" t="s">
        <v>362</v>
      </c>
      <c r="D203" s="38" t="s">
        <v>97</v>
      </c>
      <c r="E203" s="38" t="s">
        <v>96</v>
      </c>
      <c r="F203" s="38" t="s">
        <v>228</v>
      </c>
      <c r="G203" s="39">
        <v>3000000</v>
      </c>
      <c r="H203" s="39">
        <f t="shared" si="2"/>
        <v>3000000</v>
      </c>
      <c r="I203" s="30" t="s">
        <v>176</v>
      </c>
      <c r="J203" s="30" t="s">
        <v>176</v>
      </c>
      <c r="K203" s="31" t="s">
        <v>249</v>
      </c>
    </row>
    <row r="204" spans="1:11" ht="71.25" x14ac:dyDescent="0.25">
      <c r="A204" s="37">
        <v>80161504</v>
      </c>
      <c r="B204" s="38" t="s">
        <v>235</v>
      </c>
      <c r="C204" s="43" t="s">
        <v>361</v>
      </c>
      <c r="D204" s="38" t="s">
        <v>95</v>
      </c>
      <c r="E204" s="38" t="s">
        <v>96</v>
      </c>
      <c r="F204" s="38" t="s">
        <v>228</v>
      </c>
      <c r="G204" s="39">
        <v>3000000</v>
      </c>
      <c r="H204" s="39">
        <f t="shared" si="2"/>
        <v>3000000</v>
      </c>
      <c r="I204" s="30" t="s">
        <v>176</v>
      </c>
      <c r="J204" s="30" t="s">
        <v>176</v>
      </c>
      <c r="K204" s="31" t="s">
        <v>249</v>
      </c>
    </row>
    <row r="205" spans="1:11" ht="71.25" x14ac:dyDescent="0.25">
      <c r="A205" s="37">
        <v>80111604</v>
      </c>
      <c r="B205" s="38" t="s">
        <v>236</v>
      </c>
      <c r="C205" s="43" t="s">
        <v>385</v>
      </c>
      <c r="D205" s="38" t="s">
        <v>363</v>
      </c>
      <c r="E205" s="38" t="s">
        <v>96</v>
      </c>
      <c r="F205" s="38" t="s">
        <v>228</v>
      </c>
      <c r="G205" s="39">
        <v>20000000</v>
      </c>
      <c r="H205" s="39">
        <f t="shared" si="2"/>
        <v>20000000</v>
      </c>
      <c r="I205" s="30" t="s">
        <v>176</v>
      </c>
      <c r="J205" s="30" t="s">
        <v>176</v>
      </c>
      <c r="K205" s="31" t="s">
        <v>249</v>
      </c>
    </row>
    <row r="206" spans="1:11" ht="71.25" x14ac:dyDescent="0.25">
      <c r="A206" s="37">
        <v>80111604</v>
      </c>
      <c r="B206" s="38" t="s">
        <v>237</v>
      </c>
      <c r="C206" s="43" t="s">
        <v>190</v>
      </c>
      <c r="D206" s="38" t="s">
        <v>169</v>
      </c>
      <c r="E206" s="38" t="s">
        <v>96</v>
      </c>
      <c r="F206" s="38" t="s">
        <v>228</v>
      </c>
      <c r="G206" s="39">
        <v>1600000</v>
      </c>
      <c r="H206" s="39">
        <f t="shared" si="2"/>
        <v>1600000</v>
      </c>
      <c r="I206" s="30" t="s">
        <v>176</v>
      </c>
      <c r="J206" s="30" t="s">
        <v>176</v>
      </c>
      <c r="K206" s="31" t="s">
        <v>249</v>
      </c>
    </row>
    <row r="207" spans="1:11" ht="57" x14ac:dyDescent="0.25">
      <c r="A207" s="37">
        <v>80131802</v>
      </c>
      <c r="B207" s="38" t="s">
        <v>239</v>
      </c>
      <c r="C207" s="43" t="s">
        <v>219</v>
      </c>
      <c r="D207" s="38" t="s">
        <v>174</v>
      </c>
      <c r="E207" s="38" t="s">
        <v>96</v>
      </c>
      <c r="F207" s="38" t="s">
        <v>238</v>
      </c>
      <c r="G207" s="39">
        <v>3000000</v>
      </c>
      <c r="H207" s="39">
        <f t="shared" si="2"/>
        <v>3000000</v>
      </c>
      <c r="I207" s="30" t="s">
        <v>176</v>
      </c>
      <c r="J207" s="30" t="s">
        <v>176</v>
      </c>
      <c r="K207" s="31" t="s">
        <v>249</v>
      </c>
    </row>
    <row r="208" spans="1:11" ht="57" x14ac:dyDescent="0.25">
      <c r="A208" s="37">
        <v>72141119</v>
      </c>
      <c r="B208" s="38" t="s">
        <v>240</v>
      </c>
      <c r="C208" s="43" t="s">
        <v>449</v>
      </c>
      <c r="D208" s="38" t="s">
        <v>364</v>
      </c>
      <c r="E208" s="38" t="s">
        <v>230</v>
      </c>
      <c r="F208" s="38" t="s">
        <v>238</v>
      </c>
      <c r="G208" s="39">
        <v>3000000</v>
      </c>
      <c r="H208" s="39">
        <f t="shared" si="2"/>
        <v>3000000</v>
      </c>
      <c r="I208" s="30" t="s">
        <v>176</v>
      </c>
      <c r="J208" s="30" t="s">
        <v>176</v>
      </c>
      <c r="K208" s="31" t="s">
        <v>249</v>
      </c>
    </row>
    <row r="209" spans="1:11" ht="30" x14ac:dyDescent="0.25">
      <c r="A209" s="37">
        <v>72141119</v>
      </c>
      <c r="B209" s="38" t="s">
        <v>241</v>
      </c>
      <c r="C209" s="43" t="s">
        <v>199</v>
      </c>
      <c r="D209" s="38" t="s">
        <v>365</v>
      </c>
      <c r="E209" s="38" t="s">
        <v>149</v>
      </c>
      <c r="F209" s="38" t="s">
        <v>242</v>
      </c>
      <c r="G209" s="39">
        <v>100000000</v>
      </c>
      <c r="H209" s="39">
        <f t="shared" si="2"/>
        <v>100000000</v>
      </c>
      <c r="I209" s="30" t="s">
        <v>176</v>
      </c>
      <c r="J209" s="30" t="s">
        <v>176</v>
      </c>
      <c r="K209" s="31" t="s">
        <v>249</v>
      </c>
    </row>
    <row r="210" spans="1:11" ht="30" x14ac:dyDescent="0.25">
      <c r="A210" s="37">
        <v>72141119</v>
      </c>
      <c r="B210" s="38" t="s">
        <v>243</v>
      </c>
      <c r="C210" s="43" t="s">
        <v>190</v>
      </c>
      <c r="D210" s="38" t="s">
        <v>366</v>
      </c>
      <c r="E210" s="38" t="s">
        <v>244</v>
      </c>
      <c r="F210" s="38" t="s">
        <v>242</v>
      </c>
      <c r="G210" s="39">
        <v>400000000</v>
      </c>
      <c r="H210" s="39">
        <f t="shared" si="2"/>
        <v>400000000</v>
      </c>
      <c r="I210" s="30" t="s">
        <v>176</v>
      </c>
      <c r="J210" s="30" t="s">
        <v>176</v>
      </c>
      <c r="K210" s="31" t="s">
        <v>249</v>
      </c>
    </row>
    <row r="211" spans="1:11" ht="57" x14ac:dyDescent="0.25">
      <c r="A211" s="37">
        <v>72141119</v>
      </c>
      <c r="B211" s="38" t="s">
        <v>367</v>
      </c>
      <c r="C211" s="43" t="s">
        <v>368</v>
      </c>
      <c r="D211" s="38" t="s">
        <v>97</v>
      </c>
      <c r="E211" s="38" t="s">
        <v>230</v>
      </c>
      <c r="F211" s="38" t="s">
        <v>238</v>
      </c>
      <c r="G211" s="39">
        <v>10000000</v>
      </c>
      <c r="H211" s="39">
        <f t="shared" si="2"/>
        <v>10000000</v>
      </c>
      <c r="I211" s="30" t="s">
        <v>176</v>
      </c>
      <c r="J211" s="30" t="s">
        <v>176</v>
      </c>
      <c r="K211" s="31" t="s">
        <v>249</v>
      </c>
    </row>
    <row r="212" spans="1:11" ht="57" x14ac:dyDescent="0.25">
      <c r="A212" s="37">
        <v>72141119</v>
      </c>
      <c r="B212" s="38" t="s">
        <v>245</v>
      </c>
      <c r="C212" s="43" t="s">
        <v>385</v>
      </c>
      <c r="D212" s="38" t="s">
        <v>364</v>
      </c>
      <c r="E212" s="38" t="s">
        <v>230</v>
      </c>
      <c r="F212" s="38" t="s">
        <v>238</v>
      </c>
      <c r="G212" s="39">
        <v>2400000</v>
      </c>
      <c r="H212" s="39">
        <f t="shared" si="2"/>
        <v>2400000</v>
      </c>
      <c r="I212" s="30" t="s">
        <v>176</v>
      </c>
      <c r="J212" s="30" t="s">
        <v>176</v>
      </c>
      <c r="K212" s="31" t="s">
        <v>249</v>
      </c>
    </row>
    <row r="213" spans="1:11" ht="71.25" x14ac:dyDescent="0.25">
      <c r="A213" s="37">
        <v>86101508</v>
      </c>
      <c r="B213" s="38" t="s">
        <v>246</v>
      </c>
      <c r="C213" s="43" t="s">
        <v>175</v>
      </c>
      <c r="D213" s="38" t="s">
        <v>97</v>
      </c>
      <c r="E213" s="38" t="s">
        <v>96</v>
      </c>
      <c r="F213" s="38" t="s">
        <v>228</v>
      </c>
      <c r="G213" s="39">
        <v>3000000</v>
      </c>
      <c r="H213" s="39">
        <f t="shared" si="2"/>
        <v>3000000</v>
      </c>
      <c r="I213" s="30" t="s">
        <v>176</v>
      </c>
      <c r="J213" s="30" t="s">
        <v>176</v>
      </c>
      <c r="K213" s="31" t="s">
        <v>249</v>
      </c>
    </row>
    <row r="214" spans="1:11" ht="71.25" x14ac:dyDescent="0.25">
      <c r="A214" s="37">
        <v>76121503</v>
      </c>
      <c r="B214" s="38" t="s">
        <v>247</v>
      </c>
      <c r="C214" s="43" t="s">
        <v>175</v>
      </c>
      <c r="D214" s="38" t="s">
        <v>369</v>
      </c>
      <c r="E214" s="38" t="s">
        <v>248</v>
      </c>
      <c r="F214" s="38" t="s">
        <v>228</v>
      </c>
      <c r="G214" s="39">
        <v>86000000</v>
      </c>
      <c r="H214" s="39">
        <f t="shared" si="2"/>
        <v>86000000</v>
      </c>
      <c r="I214" s="30" t="s">
        <v>176</v>
      </c>
      <c r="J214" s="30" t="s">
        <v>176</v>
      </c>
      <c r="K214" s="31" t="s">
        <v>249</v>
      </c>
    </row>
    <row r="215" spans="1:11" ht="71.25" x14ac:dyDescent="0.25">
      <c r="A215" s="37">
        <v>41111607</v>
      </c>
      <c r="B215" s="38" t="s">
        <v>370</v>
      </c>
      <c r="C215" s="43" t="s">
        <v>175</v>
      </c>
      <c r="D215" s="38" t="s">
        <v>169</v>
      </c>
      <c r="E215" s="38" t="s">
        <v>96</v>
      </c>
      <c r="F215" s="38" t="s">
        <v>228</v>
      </c>
      <c r="G215" s="39">
        <v>15000000</v>
      </c>
      <c r="H215" s="39">
        <f>+G215</f>
        <v>15000000</v>
      </c>
      <c r="I215" s="30" t="s">
        <v>176</v>
      </c>
      <c r="J215" s="30" t="s">
        <v>176</v>
      </c>
      <c r="K215" s="31" t="s">
        <v>249</v>
      </c>
    </row>
    <row r="216" spans="1:11" ht="86.25" thickBot="1" x14ac:dyDescent="0.3">
      <c r="A216" s="91">
        <v>83101505</v>
      </c>
      <c r="B216" s="67" t="s">
        <v>371</v>
      </c>
      <c r="C216" s="86" t="s">
        <v>190</v>
      </c>
      <c r="D216" s="67" t="s">
        <v>372</v>
      </c>
      <c r="E216" s="67" t="s">
        <v>96</v>
      </c>
      <c r="F216" s="67" t="s">
        <v>238</v>
      </c>
      <c r="G216" s="93">
        <v>8000000</v>
      </c>
      <c r="H216" s="93">
        <f>+G216</f>
        <v>8000000</v>
      </c>
      <c r="I216" s="60" t="s">
        <v>176</v>
      </c>
      <c r="J216" s="60" t="s">
        <v>176</v>
      </c>
      <c r="K216" s="61" t="s">
        <v>249</v>
      </c>
    </row>
    <row r="217" spans="1:11" ht="45" x14ac:dyDescent="0.25">
      <c r="A217" s="32">
        <v>10171801</v>
      </c>
      <c r="B217" s="62" t="s">
        <v>304</v>
      </c>
      <c r="C217" s="62" t="s">
        <v>190</v>
      </c>
      <c r="D217" s="34" t="s">
        <v>485</v>
      </c>
      <c r="E217" s="34" t="s">
        <v>149</v>
      </c>
      <c r="F217" s="36" t="s">
        <v>305</v>
      </c>
      <c r="G217" s="36">
        <v>150000000</v>
      </c>
      <c r="H217" s="36">
        <f>+G217</f>
        <v>150000000</v>
      </c>
      <c r="I217" s="34" t="s">
        <v>176</v>
      </c>
      <c r="J217" s="34" t="s">
        <v>176</v>
      </c>
      <c r="K217" s="51" t="s">
        <v>334</v>
      </c>
    </row>
    <row r="218" spans="1:11" ht="45" x14ac:dyDescent="0.25">
      <c r="A218" s="26">
        <v>81141604</v>
      </c>
      <c r="B218" s="63" t="s">
        <v>470</v>
      </c>
      <c r="C218" s="63" t="s">
        <v>175</v>
      </c>
      <c r="D218" s="38" t="s">
        <v>174</v>
      </c>
      <c r="E218" s="38" t="s">
        <v>34</v>
      </c>
      <c r="F218" s="39" t="s">
        <v>305</v>
      </c>
      <c r="G218" s="39">
        <v>4000000</v>
      </c>
      <c r="H218" s="39">
        <v>4000000</v>
      </c>
      <c r="I218" s="38" t="s">
        <v>176</v>
      </c>
      <c r="J218" s="38" t="s">
        <v>176</v>
      </c>
      <c r="K218" s="31" t="s">
        <v>334</v>
      </c>
    </row>
    <row r="219" spans="1:11" ht="45" x14ac:dyDescent="0.25">
      <c r="A219" s="26">
        <v>80131502</v>
      </c>
      <c r="B219" s="63" t="s">
        <v>471</v>
      </c>
      <c r="C219" s="63" t="s">
        <v>175</v>
      </c>
      <c r="D219" s="38" t="s">
        <v>95</v>
      </c>
      <c r="E219" s="38" t="s">
        <v>96</v>
      </c>
      <c r="F219" s="39" t="s">
        <v>305</v>
      </c>
      <c r="G219" s="39">
        <v>3000000</v>
      </c>
      <c r="H219" s="39">
        <v>3000000</v>
      </c>
      <c r="I219" s="38" t="s">
        <v>176</v>
      </c>
      <c r="J219" s="38" t="s">
        <v>176</v>
      </c>
      <c r="K219" s="31" t="s">
        <v>334</v>
      </c>
    </row>
    <row r="220" spans="1:11" ht="45" x14ac:dyDescent="0.25">
      <c r="A220" s="26">
        <v>80111600</v>
      </c>
      <c r="B220" s="63" t="s">
        <v>491</v>
      </c>
      <c r="C220" s="63" t="s">
        <v>175</v>
      </c>
      <c r="D220" s="38" t="s">
        <v>373</v>
      </c>
      <c r="E220" s="38" t="s">
        <v>208</v>
      </c>
      <c r="F220" s="39" t="s">
        <v>303</v>
      </c>
      <c r="G220" s="39">
        <v>40000000</v>
      </c>
      <c r="H220" s="39">
        <v>40000000</v>
      </c>
      <c r="I220" s="38" t="s">
        <v>176</v>
      </c>
      <c r="J220" s="38" t="s">
        <v>176</v>
      </c>
      <c r="K220" s="31" t="s">
        <v>334</v>
      </c>
    </row>
    <row r="221" spans="1:11" ht="45" x14ac:dyDescent="0.25">
      <c r="A221" s="26">
        <v>80101604</v>
      </c>
      <c r="B221" s="63" t="s">
        <v>472</v>
      </c>
      <c r="C221" s="63" t="s">
        <v>175</v>
      </c>
      <c r="D221" s="38" t="s">
        <v>373</v>
      </c>
      <c r="E221" s="38" t="s">
        <v>208</v>
      </c>
      <c r="F221" s="39" t="s">
        <v>303</v>
      </c>
      <c r="G221" s="39">
        <v>42000000</v>
      </c>
      <c r="H221" s="39">
        <v>42000000</v>
      </c>
      <c r="I221" s="38" t="s">
        <v>176</v>
      </c>
      <c r="J221" s="38" t="s">
        <v>176</v>
      </c>
      <c r="K221" s="31" t="s">
        <v>334</v>
      </c>
    </row>
    <row r="222" spans="1:11" ht="45" x14ac:dyDescent="0.25">
      <c r="A222" s="26">
        <v>70141705</v>
      </c>
      <c r="B222" s="63" t="s">
        <v>473</v>
      </c>
      <c r="C222" s="63" t="s">
        <v>175</v>
      </c>
      <c r="D222" s="38" t="s">
        <v>374</v>
      </c>
      <c r="E222" s="38" t="s">
        <v>208</v>
      </c>
      <c r="F222" s="39" t="s">
        <v>303</v>
      </c>
      <c r="G222" s="39">
        <v>52000000</v>
      </c>
      <c r="H222" s="39">
        <v>52000000</v>
      </c>
      <c r="I222" s="38" t="s">
        <v>176</v>
      </c>
      <c r="J222" s="38" t="s">
        <v>176</v>
      </c>
      <c r="K222" s="31" t="s">
        <v>334</v>
      </c>
    </row>
    <row r="223" spans="1:11" ht="45" x14ac:dyDescent="0.25">
      <c r="A223" s="26">
        <v>70111710</v>
      </c>
      <c r="B223" s="63" t="s">
        <v>474</v>
      </c>
      <c r="C223" s="63" t="s">
        <v>175</v>
      </c>
      <c r="D223" s="38" t="s">
        <v>374</v>
      </c>
      <c r="E223" s="38" t="s">
        <v>208</v>
      </c>
      <c r="F223" s="39" t="s">
        <v>303</v>
      </c>
      <c r="G223" s="39">
        <v>12000000</v>
      </c>
      <c r="H223" s="39">
        <v>12000000</v>
      </c>
      <c r="I223" s="38" t="s">
        <v>176</v>
      </c>
      <c r="J223" s="38" t="s">
        <v>176</v>
      </c>
      <c r="K223" s="31" t="s">
        <v>334</v>
      </c>
    </row>
    <row r="224" spans="1:11" ht="45" x14ac:dyDescent="0.25">
      <c r="A224" s="26">
        <v>70111706</v>
      </c>
      <c r="B224" s="63" t="s">
        <v>475</v>
      </c>
      <c r="C224" s="63" t="s">
        <v>175</v>
      </c>
      <c r="D224" s="38" t="s">
        <v>373</v>
      </c>
      <c r="E224" s="38" t="s">
        <v>208</v>
      </c>
      <c r="F224" s="39" t="s">
        <v>303</v>
      </c>
      <c r="G224" s="39">
        <v>12200000</v>
      </c>
      <c r="H224" s="39">
        <v>12200000</v>
      </c>
      <c r="I224" s="38" t="s">
        <v>176</v>
      </c>
      <c r="J224" s="38" t="s">
        <v>176</v>
      </c>
      <c r="K224" s="31" t="s">
        <v>334</v>
      </c>
    </row>
    <row r="225" spans="1:11" ht="45" x14ac:dyDescent="0.25">
      <c r="A225" s="26">
        <v>70111706</v>
      </c>
      <c r="B225" s="63" t="s">
        <v>476</v>
      </c>
      <c r="C225" s="63" t="s">
        <v>175</v>
      </c>
      <c r="D225" s="38" t="s">
        <v>375</v>
      </c>
      <c r="E225" s="38" t="s">
        <v>208</v>
      </c>
      <c r="F225" s="39" t="s">
        <v>303</v>
      </c>
      <c r="G225" s="39">
        <v>12000000</v>
      </c>
      <c r="H225" s="39">
        <v>12000000</v>
      </c>
      <c r="I225" s="38" t="s">
        <v>176</v>
      </c>
      <c r="J225" s="38" t="s">
        <v>176</v>
      </c>
      <c r="K225" s="31" t="s">
        <v>334</v>
      </c>
    </row>
    <row r="226" spans="1:11" ht="45" x14ac:dyDescent="0.25">
      <c r="A226" s="26">
        <v>86101508</v>
      </c>
      <c r="B226" s="63" t="s">
        <v>477</v>
      </c>
      <c r="C226" s="63" t="s">
        <v>175</v>
      </c>
      <c r="D226" s="38" t="s">
        <v>373</v>
      </c>
      <c r="E226" s="38" t="s">
        <v>208</v>
      </c>
      <c r="F226" s="39" t="s">
        <v>303</v>
      </c>
      <c r="G226" s="39">
        <v>20000000</v>
      </c>
      <c r="H226" s="39">
        <v>20000000</v>
      </c>
      <c r="I226" s="38" t="s">
        <v>176</v>
      </c>
      <c r="J226" s="38" t="s">
        <v>176</v>
      </c>
      <c r="K226" s="31" t="s">
        <v>334</v>
      </c>
    </row>
    <row r="227" spans="1:11" ht="45" x14ac:dyDescent="0.25">
      <c r="A227" s="26">
        <v>70171501</v>
      </c>
      <c r="B227" s="63" t="s">
        <v>492</v>
      </c>
      <c r="C227" s="63" t="s">
        <v>219</v>
      </c>
      <c r="D227" s="38" t="s">
        <v>375</v>
      </c>
      <c r="E227" s="38" t="s">
        <v>244</v>
      </c>
      <c r="F227" s="39" t="s">
        <v>409</v>
      </c>
      <c r="G227" s="39">
        <v>429866068</v>
      </c>
      <c r="H227" s="39">
        <v>429866068</v>
      </c>
      <c r="I227" s="38" t="s">
        <v>176</v>
      </c>
      <c r="J227" s="38" t="s">
        <v>306</v>
      </c>
      <c r="K227" s="31" t="s">
        <v>334</v>
      </c>
    </row>
    <row r="228" spans="1:11" ht="45" x14ac:dyDescent="0.25">
      <c r="A228" s="26">
        <v>47101531</v>
      </c>
      <c r="B228" s="63" t="s">
        <v>478</v>
      </c>
      <c r="C228" s="63" t="s">
        <v>219</v>
      </c>
      <c r="D228" s="38" t="s">
        <v>352</v>
      </c>
      <c r="E228" s="38" t="s">
        <v>149</v>
      </c>
      <c r="F228" s="39" t="s">
        <v>409</v>
      </c>
      <c r="G228" s="39">
        <v>36363415</v>
      </c>
      <c r="H228" s="39">
        <v>36363415</v>
      </c>
      <c r="I228" s="38" t="s">
        <v>176</v>
      </c>
      <c r="J228" s="38" t="s">
        <v>176</v>
      </c>
      <c r="K228" s="31" t="s">
        <v>334</v>
      </c>
    </row>
    <row r="229" spans="1:11" ht="45" x14ac:dyDescent="0.25">
      <c r="A229" s="26">
        <v>80111601</v>
      </c>
      <c r="B229" s="63" t="s">
        <v>479</v>
      </c>
      <c r="C229" s="63" t="s">
        <v>175</v>
      </c>
      <c r="D229" s="38" t="s">
        <v>357</v>
      </c>
      <c r="E229" s="38" t="s">
        <v>96</v>
      </c>
      <c r="F229" s="39" t="s">
        <v>409</v>
      </c>
      <c r="G229" s="39">
        <v>39603698</v>
      </c>
      <c r="H229" s="39">
        <v>39603698</v>
      </c>
      <c r="I229" s="38" t="s">
        <v>176</v>
      </c>
      <c r="J229" s="38" t="s">
        <v>176</v>
      </c>
      <c r="K229" s="31" t="s">
        <v>334</v>
      </c>
    </row>
    <row r="230" spans="1:11" ht="45" x14ac:dyDescent="0.25">
      <c r="A230" s="26">
        <v>80111601</v>
      </c>
      <c r="B230" s="63" t="s">
        <v>480</v>
      </c>
      <c r="C230" s="63" t="s">
        <v>175</v>
      </c>
      <c r="D230" s="38" t="s">
        <v>357</v>
      </c>
      <c r="E230" s="38" t="s">
        <v>96</v>
      </c>
      <c r="F230" s="39" t="s">
        <v>409</v>
      </c>
      <c r="G230" s="39">
        <v>36135842</v>
      </c>
      <c r="H230" s="39">
        <v>36135842</v>
      </c>
      <c r="I230" s="38" t="s">
        <v>176</v>
      </c>
      <c r="J230" s="38" t="s">
        <v>176</v>
      </c>
      <c r="K230" s="31" t="s">
        <v>334</v>
      </c>
    </row>
    <row r="231" spans="1:11" ht="45" x14ac:dyDescent="0.25">
      <c r="A231" s="26">
        <v>80111601</v>
      </c>
      <c r="B231" s="63" t="s">
        <v>481</v>
      </c>
      <c r="C231" s="63" t="s">
        <v>175</v>
      </c>
      <c r="D231" s="38" t="s">
        <v>376</v>
      </c>
      <c r="E231" s="38" t="s">
        <v>96</v>
      </c>
      <c r="F231" s="39" t="s">
        <v>409</v>
      </c>
      <c r="G231" s="39">
        <v>29591816</v>
      </c>
      <c r="H231" s="39">
        <v>29591816</v>
      </c>
      <c r="I231" s="38" t="s">
        <v>176</v>
      </c>
      <c r="J231" s="38" t="s">
        <v>176</v>
      </c>
      <c r="K231" s="31" t="s">
        <v>334</v>
      </c>
    </row>
    <row r="232" spans="1:11" ht="45" x14ac:dyDescent="0.25">
      <c r="A232" s="26">
        <v>80111601</v>
      </c>
      <c r="B232" s="63" t="s">
        <v>482</v>
      </c>
      <c r="C232" s="63" t="s">
        <v>175</v>
      </c>
      <c r="D232" s="38" t="s">
        <v>357</v>
      </c>
      <c r="E232" s="38" t="s">
        <v>96</v>
      </c>
      <c r="F232" s="39" t="s">
        <v>409</v>
      </c>
      <c r="G232" s="39">
        <v>32770320</v>
      </c>
      <c r="H232" s="39">
        <v>32770320</v>
      </c>
      <c r="I232" s="38" t="s">
        <v>176</v>
      </c>
      <c r="J232" s="38" t="s">
        <v>176</v>
      </c>
      <c r="K232" s="31" t="s">
        <v>334</v>
      </c>
    </row>
    <row r="233" spans="1:11" ht="45" x14ac:dyDescent="0.25">
      <c r="A233" s="26">
        <v>76122001</v>
      </c>
      <c r="B233" s="63" t="s">
        <v>483</v>
      </c>
      <c r="C233" s="63" t="s">
        <v>175</v>
      </c>
      <c r="D233" s="38" t="s">
        <v>374</v>
      </c>
      <c r="E233" s="38" t="s">
        <v>96</v>
      </c>
      <c r="F233" s="39" t="s">
        <v>409</v>
      </c>
      <c r="G233" s="39">
        <v>76052620</v>
      </c>
      <c r="H233" s="39">
        <v>76052620</v>
      </c>
      <c r="I233" s="38" t="s">
        <v>176</v>
      </c>
      <c r="J233" s="38" t="s">
        <v>306</v>
      </c>
      <c r="K233" s="31" t="s">
        <v>334</v>
      </c>
    </row>
    <row r="234" spans="1:11" ht="45" x14ac:dyDescent="0.25">
      <c r="A234" s="96">
        <v>70141803</v>
      </c>
      <c r="B234" s="63" t="s">
        <v>484</v>
      </c>
      <c r="C234" s="63" t="s">
        <v>175</v>
      </c>
      <c r="D234" s="38" t="s">
        <v>375</v>
      </c>
      <c r="E234" s="38" t="s">
        <v>197</v>
      </c>
      <c r="F234" s="39" t="s">
        <v>409</v>
      </c>
      <c r="G234" s="39">
        <v>60000000</v>
      </c>
      <c r="H234" s="39">
        <v>60000000</v>
      </c>
      <c r="I234" s="38" t="s">
        <v>176</v>
      </c>
      <c r="J234" s="38" t="s">
        <v>176</v>
      </c>
      <c r="K234" s="31" t="s">
        <v>334</v>
      </c>
    </row>
    <row r="235" spans="1:11" ht="45" x14ac:dyDescent="0.25">
      <c r="A235" s="96">
        <v>70141803</v>
      </c>
      <c r="B235" s="63" t="s">
        <v>490</v>
      </c>
      <c r="C235" s="63" t="s">
        <v>175</v>
      </c>
      <c r="D235" s="38" t="s">
        <v>373</v>
      </c>
      <c r="E235" s="38" t="s">
        <v>197</v>
      </c>
      <c r="F235" s="39" t="s">
        <v>409</v>
      </c>
      <c r="G235" s="39">
        <v>100000000</v>
      </c>
      <c r="H235" s="39">
        <v>100000000</v>
      </c>
      <c r="I235" s="38" t="s">
        <v>176</v>
      </c>
      <c r="J235" s="38" t="s">
        <v>176</v>
      </c>
      <c r="K235" s="31" t="s">
        <v>334</v>
      </c>
    </row>
    <row r="236" spans="1:11" ht="45" x14ac:dyDescent="0.25">
      <c r="A236" s="95">
        <v>70141804</v>
      </c>
      <c r="B236" s="69" t="s">
        <v>488</v>
      </c>
      <c r="C236" s="69" t="s">
        <v>175</v>
      </c>
      <c r="D236" s="42" t="s">
        <v>377</v>
      </c>
      <c r="E236" s="42" t="s">
        <v>197</v>
      </c>
      <c r="F236" s="68" t="s">
        <v>409</v>
      </c>
      <c r="G236" s="68">
        <v>10000000</v>
      </c>
      <c r="H236" s="68">
        <v>10000000</v>
      </c>
      <c r="I236" s="42" t="s">
        <v>176</v>
      </c>
      <c r="J236" s="42" t="s">
        <v>176</v>
      </c>
      <c r="K236" s="66" t="s">
        <v>334</v>
      </c>
    </row>
    <row r="237" spans="1:11" ht="46.5" customHeight="1" thickBot="1" x14ac:dyDescent="0.3">
      <c r="A237" s="102">
        <v>80101510</v>
      </c>
      <c r="B237" s="103" t="s">
        <v>489</v>
      </c>
      <c r="C237" s="104" t="s">
        <v>385</v>
      </c>
      <c r="D237" s="105" t="s">
        <v>416</v>
      </c>
      <c r="E237" s="105" t="s">
        <v>411</v>
      </c>
      <c r="F237" s="105" t="s">
        <v>409</v>
      </c>
      <c r="G237" s="106">
        <v>1500000</v>
      </c>
      <c r="H237" s="106">
        <v>1500000</v>
      </c>
      <c r="I237" s="54" t="s">
        <v>176</v>
      </c>
      <c r="J237" s="54" t="s">
        <v>176</v>
      </c>
      <c r="K237" s="57" t="s">
        <v>334</v>
      </c>
    </row>
    <row r="238" spans="1:11" ht="30" x14ac:dyDescent="0.25">
      <c r="A238" s="97">
        <v>15101505</v>
      </c>
      <c r="B238" s="98" t="s">
        <v>142</v>
      </c>
      <c r="C238" s="99" t="s">
        <v>203</v>
      </c>
      <c r="D238" s="98" t="s">
        <v>375</v>
      </c>
      <c r="E238" s="98" t="s">
        <v>149</v>
      </c>
      <c r="F238" s="98" t="s">
        <v>353</v>
      </c>
      <c r="G238" s="40">
        <v>48000000</v>
      </c>
      <c r="H238" s="40">
        <v>48000000</v>
      </c>
      <c r="I238" s="100" t="s">
        <v>176</v>
      </c>
      <c r="J238" s="100" t="s">
        <v>176</v>
      </c>
      <c r="K238" s="101" t="s">
        <v>331</v>
      </c>
    </row>
    <row r="239" spans="1:11" ht="30" x14ac:dyDescent="0.25">
      <c r="A239" s="37">
        <v>15101506</v>
      </c>
      <c r="B239" s="38" t="s">
        <v>143</v>
      </c>
      <c r="C239" s="43" t="s">
        <v>203</v>
      </c>
      <c r="D239" s="38" t="s">
        <v>375</v>
      </c>
      <c r="E239" s="38" t="s">
        <v>378</v>
      </c>
      <c r="F239" s="38" t="s">
        <v>353</v>
      </c>
      <c r="G239" s="39">
        <v>8000000</v>
      </c>
      <c r="H239" s="39">
        <v>8000000</v>
      </c>
      <c r="I239" s="30" t="s">
        <v>176</v>
      </c>
      <c r="J239" s="30" t="s">
        <v>176</v>
      </c>
      <c r="K239" s="31" t="s">
        <v>331</v>
      </c>
    </row>
    <row r="240" spans="1:11" ht="30" x14ac:dyDescent="0.25">
      <c r="A240" s="37">
        <v>15121501</v>
      </c>
      <c r="B240" s="38" t="s">
        <v>144</v>
      </c>
      <c r="C240" s="43" t="s">
        <v>203</v>
      </c>
      <c r="D240" s="38" t="s">
        <v>375</v>
      </c>
      <c r="E240" s="38" t="s">
        <v>378</v>
      </c>
      <c r="F240" s="38" t="s">
        <v>353</v>
      </c>
      <c r="G240" s="39">
        <v>4200000</v>
      </c>
      <c r="H240" s="39">
        <v>4200000</v>
      </c>
      <c r="I240" s="30" t="s">
        <v>176</v>
      </c>
      <c r="J240" s="30" t="s">
        <v>176</v>
      </c>
      <c r="K240" s="31" t="s">
        <v>326</v>
      </c>
    </row>
    <row r="241" spans="1:11" ht="60" x14ac:dyDescent="0.25">
      <c r="A241" s="37">
        <v>15121902</v>
      </c>
      <c r="B241" s="38" t="s">
        <v>148</v>
      </c>
      <c r="C241" s="43" t="s">
        <v>203</v>
      </c>
      <c r="D241" s="38" t="s">
        <v>375</v>
      </c>
      <c r="E241" s="38" t="s">
        <v>378</v>
      </c>
      <c r="F241" s="38" t="s">
        <v>353</v>
      </c>
      <c r="G241" s="39">
        <v>1200000</v>
      </c>
      <c r="H241" s="39">
        <v>1200000</v>
      </c>
      <c r="I241" s="30" t="s">
        <v>176</v>
      </c>
      <c r="J241" s="30" t="s">
        <v>176</v>
      </c>
      <c r="K241" s="31" t="s">
        <v>328</v>
      </c>
    </row>
    <row r="242" spans="1:11" ht="30" x14ac:dyDescent="0.25">
      <c r="A242" s="37">
        <v>25172503</v>
      </c>
      <c r="B242" s="38" t="s">
        <v>145</v>
      </c>
      <c r="C242" s="43" t="s">
        <v>379</v>
      </c>
      <c r="D242" s="38" t="s">
        <v>380</v>
      </c>
      <c r="E242" s="38" t="s">
        <v>378</v>
      </c>
      <c r="F242" s="38" t="s">
        <v>353</v>
      </c>
      <c r="G242" s="39">
        <v>6000000</v>
      </c>
      <c r="H242" s="39">
        <v>6000000</v>
      </c>
      <c r="I242" s="30" t="s">
        <v>176</v>
      </c>
      <c r="J242" s="30" t="s">
        <v>176</v>
      </c>
      <c r="K242" s="31" t="s">
        <v>326</v>
      </c>
    </row>
    <row r="243" spans="1:11" ht="60" x14ac:dyDescent="0.25">
      <c r="A243" s="37">
        <v>25172512</v>
      </c>
      <c r="B243" s="38" t="s">
        <v>146</v>
      </c>
      <c r="C243" s="43" t="s">
        <v>203</v>
      </c>
      <c r="D243" s="38" t="s">
        <v>380</v>
      </c>
      <c r="E243" s="38" t="s">
        <v>378</v>
      </c>
      <c r="F243" s="38" t="s">
        <v>353</v>
      </c>
      <c r="G243" s="39">
        <v>1252800</v>
      </c>
      <c r="H243" s="39">
        <v>1252800</v>
      </c>
      <c r="I243" s="30" t="s">
        <v>176</v>
      </c>
      <c r="J243" s="30" t="s">
        <v>176</v>
      </c>
      <c r="K243" s="31" t="s">
        <v>328</v>
      </c>
    </row>
    <row r="244" spans="1:11" ht="60" x14ac:dyDescent="0.25">
      <c r="A244" s="37">
        <v>78181508</v>
      </c>
      <c r="B244" s="38" t="s">
        <v>215</v>
      </c>
      <c r="C244" s="43" t="s">
        <v>381</v>
      </c>
      <c r="D244" s="38" t="s">
        <v>382</v>
      </c>
      <c r="E244" s="38" t="s">
        <v>378</v>
      </c>
      <c r="F244" s="38" t="s">
        <v>353</v>
      </c>
      <c r="G244" s="39">
        <v>30000000</v>
      </c>
      <c r="H244" s="39">
        <v>30000000</v>
      </c>
      <c r="I244" s="30" t="s">
        <v>176</v>
      </c>
      <c r="J244" s="30" t="s">
        <v>176</v>
      </c>
      <c r="K244" s="31" t="s">
        <v>328</v>
      </c>
    </row>
    <row r="245" spans="1:11" ht="60" x14ac:dyDescent="0.25">
      <c r="A245" s="37">
        <v>84131503</v>
      </c>
      <c r="B245" s="38" t="s">
        <v>147</v>
      </c>
      <c r="C245" s="43" t="s">
        <v>203</v>
      </c>
      <c r="D245" s="38" t="s">
        <v>383</v>
      </c>
      <c r="E245" s="38" t="s">
        <v>96</v>
      </c>
      <c r="F245" s="38" t="s">
        <v>353</v>
      </c>
      <c r="G245" s="39">
        <v>5000000</v>
      </c>
      <c r="H245" s="39">
        <v>5000000</v>
      </c>
      <c r="I245" s="65" t="s">
        <v>176</v>
      </c>
      <c r="J245" s="30" t="s">
        <v>176</v>
      </c>
      <c r="K245" s="31" t="s">
        <v>328</v>
      </c>
    </row>
    <row r="246" spans="1:11" ht="45" customHeight="1" x14ac:dyDescent="0.25">
      <c r="A246" s="90">
        <v>72141003</v>
      </c>
      <c r="B246" s="38" t="s">
        <v>151</v>
      </c>
      <c r="C246" s="38" t="s">
        <v>487</v>
      </c>
      <c r="D246" s="38" t="s">
        <v>423</v>
      </c>
      <c r="E246" s="38" t="s">
        <v>34</v>
      </c>
      <c r="F246" s="38" t="s">
        <v>353</v>
      </c>
      <c r="G246" s="39">
        <v>35000000</v>
      </c>
      <c r="H246" s="39">
        <v>35000000</v>
      </c>
      <c r="I246" s="30" t="s">
        <v>35</v>
      </c>
      <c r="J246" s="30" t="s">
        <v>35</v>
      </c>
      <c r="K246" s="31" t="s">
        <v>326</v>
      </c>
    </row>
    <row r="247" spans="1:11" ht="41.25" customHeight="1" x14ac:dyDescent="0.25">
      <c r="A247" s="90">
        <v>72101507</v>
      </c>
      <c r="B247" s="38" t="s">
        <v>152</v>
      </c>
      <c r="C247" s="38" t="s">
        <v>487</v>
      </c>
      <c r="D247" s="38" t="s">
        <v>423</v>
      </c>
      <c r="E247" s="38" t="s">
        <v>34</v>
      </c>
      <c r="F247" s="38" t="s">
        <v>353</v>
      </c>
      <c r="G247" s="39">
        <v>22000000</v>
      </c>
      <c r="H247" s="39">
        <v>22000000</v>
      </c>
      <c r="I247" s="30" t="s">
        <v>35</v>
      </c>
      <c r="J247" s="30" t="s">
        <v>35</v>
      </c>
      <c r="K247" s="31" t="s">
        <v>326</v>
      </c>
    </row>
    <row r="248" spans="1:11" ht="30" x14ac:dyDescent="0.25">
      <c r="A248" s="90">
        <v>72101507</v>
      </c>
      <c r="B248" s="38" t="s">
        <v>153</v>
      </c>
      <c r="C248" s="63" t="s">
        <v>190</v>
      </c>
      <c r="D248" s="38" t="s">
        <v>377</v>
      </c>
      <c r="E248" s="38" t="s">
        <v>34</v>
      </c>
      <c r="F248" s="38" t="s">
        <v>353</v>
      </c>
      <c r="G248" s="39">
        <v>25000000</v>
      </c>
      <c r="H248" s="39">
        <v>25000000</v>
      </c>
      <c r="I248" s="30" t="s">
        <v>35</v>
      </c>
      <c r="J248" s="30" t="s">
        <v>35</v>
      </c>
      <c r="K248" s="31" t="s">
        <v>331</v>
      </c>
    </row>
    <row r="249" spans="1:11" ht="42.75" x14ac:dyDescent="0.25">
      <c r="A249" s="89">
        <v>72101507</v>
      </c>
      <c r="B249" s="38" t="s">
        <v>384</v>
      </c>
      <c r="C249" s="63" t="s">
        <v>385</v>
      </c>
      <c r="D249" s="38" t="s">
        <v>357</v>
      </c>
      <c r="E249" s="38" t="s">
        <v>386</v>
      </c>
      <c r="F249" s="38" t="s">
        <v>387</v>
      </c>
      <c r="G249" s="39">
        <v>75000000</v>
      </c>
      <c r="H249" s="39">
        <v>75000000</v>
      </c>
      <c r="I249" s="30" t="s">
        <v>35</v>
      </c>
      <c r="J249" s="30" t="s">
        <v>35</v>
      </c>
      <c r="K249" s="31" t="s">
        <v>331</v>
      </c>
    </row>
    <row r="250" spans="1:11" ht="57" x14ac:dyDescent="0.25">
      <c r="A250" s="37">
        <v>80101602</v>
      </c>
      <c r="B250" s="38" t="s">
        <v>388</v>
      </c>
      <c r="C250" s="63" t="s">
        <v>385</v>
      </c>
      <c r="D250" s="38" t="s">
        <v>389</v>
      </c>
      <c r="E250" s="38" t="s">
        <v>171</v>
      </c>
      <c r="F250" s="38" t="s">
        <v>390</v>
      </c>
      <c r="G250" s="39">
        <v>1070000000</v>
      </c>
      <c r="H250" s="39">
        <f>+G250</f>
        <v>1070000000</v>
      </c>
      <c r="I250" s="30" t="s">
        <v>35</v>
      </c>
      <c r="J250" s="30" t="s">
        <v>35</v>
      </c>
      <c r="K250" s="31" t="s">
        <v>326</v>
      </c>
    </row>
    <row r="251" spans="1:11" ht="42.75" x14ac:dyDescent="0.25">
      <c r="A251" s="89">
        <v>72153102</v>
      </c>
      <c r="B251" s="38" t="s">
        <v>391</v>
      </c>
      <c r="C251" s="63" t="s">
        <v>190</v>
      </c>
      <c r="D251" s="38" t="s">
        <v>389</v>
      </c>
      <c r="E251" s="38" t="s">
        <v>386</v>
      </c>
      <c r="F251" s="38" t="s">
        <v>392</v>
      </c>
      <c r="G251" s="39">
        <v>750000000</v>
      </c>
      <c r="H251" s="39">
        <f>+G251</f>
        <v>750000000</v>
      </c>
      <c r="I251" s="30" t="s">
        <v>35</v>
      </c>
      <c r="J251" s="30" t="s">
        <v>35</v>
      </c>
      <c r="K251" s="31" t="s">
        <v>331</v>
      </c>
    </row>
    <row r="252" spans="1:11" ht="57" x14ac:dyDescent="0.25">
      <c r="A252" s="37">
        <v>81101513</v>
      </c>
      <c r="B252" s="38" t="s">
        <v>393</v>
      </c>
      <c r="C252" s="63" t="s">
        <v>385</v>
      </c>
      <c r="D252" s="38" t="s">
        <v>389</v>
      </c>
      <c r="E252" s="38" t="s">
        <v>171</v>
      </c>
      <c r="F252" s="38" t="s">
        <v>394</v>
      </c>
      <c r="G252" s="39">
        <v>32000000</v>
      </c>
      <c r="H252" s="39">
        <f>+G252</f>
        <v>32000000</v>
      </c>
      <c r="I252" s="30" t="s">
        <v>35</v>
      </c>
      <c r="J252" s="30" t="s">
        <v>35</v>
      </c>
      <c r="K252" s="31" t="s">
        <v>326</v>
      </c>
    </row>
    <row r="253" spans="1:11" ht="30" x14ac:dyDescent="0.25">
      <c r="A253" s="89">
        <v>72153102</v>
      </c>
      <c r="B253" s="38" t="s">
        <v>395</v>
      </c>
      <c r="C253" s="63" t="s">
        <v>203</v>
      </c>
      <c r="D253" s="38" t="s">
        <v>389</v>
      </c>
      <c r="E253" s="38" t="s">
        <v>170</v>
      </c>
      <c r="F253" s="38" t="s">
        <v>394</v>
      </c>
      <c r="G253" s="39">
        <v>720000000</v>
      </c>
      <c r="H253" s="39">
        <f>+G253</f>
        <v>720000000</v>
      </c>
      <c r="I253" s="30" t="s">
        <v>35</v>
      </c>
      <c r="J253" s="30" t="s">
        <v>35</v>
      </c>
      <c r="K253" s="31" t="s">
        <v>326</v>
      </c>
    </row>
    <row r="254" spans="1:11" ht="42.75" x14ac:dyDescent="0.25">
      <c r="A254" s="37">
        <v>81101513</v>
      </c>
      <c r="B254" s="63" t="s">
        <v>172</v>
      </c>
      <c r="C254" s="63" t="s">
        <v>190</v>
      </c>
      <c r="D254" s="38" t="s">
        <v>389</v>
      </c>
      <c r="E254" s="38" t="s">
        <v>171</v>
      </c>
      <c r="F254" s="39" t="s">
        <v>173</v>
      </c>
      <c r="G254" s="39">
        <v>55000000</v>
      </c>
      <c r="H254" s="39">
        <v>55000000</v>
      </c>
      <c r="I254" s="30" t="s">
        <v>35</v>
      </c>
      <c r="J254" s="30" t="s">
        <v>35</v>
      </c>
      <c r="K254" s="31" t="s">
        <v>326</v>
      </c>
    </row>
    <row r="255" spans="1:11" ht="30" x14ac:dyDescent="0.25">
      <c r="A255" s="37">
        <v>72101507</v>
      </c>
      <c r="B255" s="38" t="s">
        <v>396</v>
      </c>
      <c r="C255" s="63" t="s">
        <v>190</v>
      </c>
      <c r="D255" s="38" t="s">
        <v>357</v>
      </c>
      <c r="E255" s="38" t="s">
        <v>170</v>
      </c>
      <c r="F255" s="38" t="s">
        <v>397</v>
      </c>
      <c r="G255" s="39">
        <v>900000000</v>
      </c>
      <c r="H255" s="39">
        <f>+G255</f>
        <v>900000000</v>
      </c>
      <c r="I255" s="30" t="s">
        <v>35</v>
      </c>
      <c r="J255" s="30" t="s">
        <v>35</v>
      </c>
      <c r="K255" s="31" t="s">
        <v>326</v>
      </c>
    </row>
    <row r="256" spans="1:11" ht="42.75" x14ac:dyDescent="0.25">
      <c r="A256" s="37">
        <v>81101513</v>
      </c>
      <c r="B256" s="63" t="s">
        <v>398</v>
      </c>
      <c r="C256" s="63" t="s">
        <v>190</v>
      </c>
      <c r="D256" s="38" t="s">
        <v>357</v>
      </c>
      <c r="E256" s="38" t="s">
        <v>171</v>
      </c>
      <c r="F256" s="38" t="s">
        <v>353</v>
      </c>
      <c r="G256" s="39">
        <v>30000000</v>
      </c>
      <c r="H256" s="39">
        <f>+G256</f>
        <v>30000000</v>
      </c>
      <c r="I256" s="30" t="s">
        <v>35</v>
      </c>
      <c r="J256" s="30" t="s">
        <v>35</v>
      </c>
      <c r="K256" s="31" t="s">
        <v>326</v>
      </c>
    </row>
    <row r="257" spans="1:11" ht="42.75" x14ac:dyDescent="0.25">
      <c r="A257" s="37">
        <v>81101513</v>
      </c>
      <c r="B257" s="63" t="s">
        <v>399</v>
      </c>
      <c r="C257" s="63" t="s">
        <v>175</v>
      </c>
      <c r="D257" s="38" t="s">
        <v>376</v>
      </c>
      <c r="E257" s="38" t="s">
        <v>378</v>
      </c>
      <c r="F257" s="39" t="s">
        <v>400</v>
      </c>
      <c r="G257" s="39">
        <v>18000000</v>
      </c>
      <c r="H257" s="39">
        <f>+G257</f>
        <v>18000000</v>
      </c>
      <c r="I257" s="30" t="s">
        <v>35</v>
      </c>
      <c r="J257" s="30" t="s">
        <v>35</v>
      </c>
      <c r="K257" s="31" t="s">
        <v>331</v>
      </c>
    </row>
    <row r="258" spans="1:11" ht="30" x14ac:dyDescent="0.25">
      <c r="A258" s="37">
        <v>72111001</v>
      </c>
      <c r="B258" s="63" t="s">
        <v>155</v>
      </c>
      <c r="C258" s="63" t="s">
        <v>190</v>
      </c>
      <c r="D258" s="38" t="s">
        <v>352</v>
      </c>
      <c r="E258" s="38" t="s">
        <v>34</v>
      </c>
      <c r="F258" s="39" t="s">
        <v>353</v>
      </c>
      <c r="G258" s="39">
        <v>18000000</v>
      </c>
      <c r="H258" s="39">
        <v>18000000</v>
      </c>
      <c r="I258" s="30" t="s">
        <v>35</v>
      </c>
      <c r="J258" s="30" t="s">
        <v>35</v>
      </c>
      <c r="K258" s="31" t="s">
        <v>326</v>
      </c>
    </row>
    <row r="259" spans="1:11" ht="30" x14ac:dyDescent="0.25">
      <c r="A259" s="37">
        <v>72111006</v>
      </c>
      <c r="B259" s="63" t="s">
        <v>313</v>
      </c>
      <c r="C259" s="63" t="s">
        <v>190</v>
      </c>
      <c r="D259" s="38" t="s">
        <v>352</v>
      </c>
      <c r="E259" s="38" t="s">
        <v>34</v>
      </c>
      <c r="F259" s="39" t="s">
        <v>353</v>
      </c>
      <c r="G259" s="39">
        <v>25000000</v>
      </c>
      <c r="H259" s="39">
        <v>25000000</v>
      </c>
      <c r="I259" s="30" t="s">
        <v>35</v>
      </c>
      <c r="J259" s="30" t="s">
        <v>35</v>
      </c>
      <c r="K259" s="31" t="s">
        <v>326</v>
      </c>
    </row>
    <row r="260" spans="1:11" ht="30" x14ac:dyDescent="0.25">
      <c r="A260" s="37">
        <v>80141902</v>
      </c>
      <c r="B260" s="63" t="s">
        <v>167</v>
      </c>
      <c r="C260" s="63" t="s">
        <v>203</v>
      </c>
      <c r="D260" s="38" t="s">
        <v>97</v>
      </c>
      <c r="E260" s="38" t="s">
        <v>34</v>
      </c>
      <c r="F260" s="39" t="s">
        <v>353</v>
      </c>
      <c r="G260" s="39">
        <v>12500000</v>
      </c>
      <c r="H260" s="39">
        <v>12500000</v>
      </c>
      <c r="I260" s="30" t="s">
        <v>35</v>
      </c>
      <c r="J260" s="30" t="s">
        <v>35</v>
      </c>
      <c r="K260" s="31" t="s">
        <v>326</v>
      </c>
    </row>
    <row r="261" spans="1:11" ht="85.5" x14ac:dyDescent="0.25">
      <c r="A261" s="26">
        <v>80101604</v>
      </c>
      <c r="B261" s="63" t="s">
        <v>154</v>
      </c>
      <c r="C261" s="63" t="s">
        <v>203</v>
      </c>
      <c r="D261" s="38" t="s">
        <v>95</v>
      </c>
      <c r="E261" s="38" t="s">
        <v>161</v>
      </c>
      <c r="F261" s="39" t="s">
        <v>164</v>
      </c>
      <c r="G261" s="39">
        <v>30000000</v>
      </c>
      <c r="H261" s="39">
        <v>30000000</v>
      </c>
      <c r="I261" s="30" t="s">
        <v>35</v>
      </c>
      <c r="J261" s="30" t="s">
        <v>35</v>
      </c>
      <c r="K261" s="31" t="s">
        <v>326</v>
      </c>
    </row>
    <row r="262" spans="1:11" ht="57" x14ac:dyDescent="0.25">
      <c r="A262" s="26">
        <v>80111604</v>
      </c>
      <c r="B262" s="63" t="s">
        <v>156</v>
      </c>
      <c r="C262" s="63" t="s">
        <v>203</v>
      </c>
      <c r="D262" s="38" t="s">
        <v>95</v>
      </c>
      <c r="E262" s="38" t="s">
        <v>160</v>
      </c>
      <c r="F262" s="39" t="s">
        <v>353</v>
      </c>
      <c r="G262" s="94">
        <v>12000000</v>
      </c>
      <c r="H262" s="94">
        <v>12000000</v>
      </c>
      <c r="I262" s="30" t="s">
        <v>35</v>
      </c>
      <c r="J262" s="30" t="s">
        <v>35</v>
      </c>
      <c r="K262" s="31" t="s">
        <v>326</v>
      </c>
    </row>
    <row r="263" spans="1:11" ht="85.5" x14ac:dyDescent="0.25">
      <c r="A263" s="26">
        <v>80101604</v>
      </c>
      <c r="B263" s="63" t="s">
        <v>157</v>
      </c>
      <c r="C263" s="63" t="s">
        <v>203</v>
      </c>
      <c r="D263" s="38" t="s">
        <v>95</v>
      </c>
      <c r="E263" s="38" t="s">
        <v>161</v>
      </c>
      <c r="F263" s="39" t="s">
        <v>163</v>
      </c>
      <c r="G263" s="39">
        <v>39600000</v>
      </c>
      <c r="H263" s="39">
        <v>39600000</v>
      </c>
      <c r="I263" s="30" t="s">
        <v>35</v>
      </c>
      <c r="J263" s="30" t="s">
        <v>35</v>
      </c>
      <c r="K263" s="31" t="s">
        <v>326</v>
      </c>
    </row>
    <row r="264" spans="1:11" ht="42.75" x14ac:dyDescent="0.25">
      <c r="A264" s="88">
        <v>80111604</v>
      </c>
      <c r="B264" s="63" t="s">
        <v>158</v>
      </c>
      <c r="C264" s="63" t="s">
        <v>175</v>
      </c>
      <c r="D264" s="38" t="s">
        <v>97</v>
      </c>
      <c r="E264" s="38" t="s">
        <v>160</v>
      </c>
      <c r="F264" s="39" t="s">
        <v>353</v>
      </c>
      <c r="G264" s="94">
        <v>13044000</v>
      </c>
      <c r="H264" s="94">
        <v>13044000</v>
      </c>
      <c r="I264" s="30" t="s">
        <v>35</v>
      </c>
      <c r="J264" s="30" t="s">
        <v>35</v>
      </c>
      <c r="K264" s="31" t="s">
        <v>326</v>
      </c>
    </row>
    <row r="265" spans="1:11" ht="42.75" x14ac:dyDescent="0.25">
      <c r="A265" s="88">
        <v>80111604</v>
      </c>
      <c r="B265" s="63" t="s">
        <v>159</v>
      </c>
      <c r="C265" s="63" t="s">
        <v>203</v>
      </c>
      <c r="D265" s="38" t="s">
        <v>95</v>
      </c>
      <c r="E265" s="38" t="s">
        <v>160</v>
      </c>
      <c r="F265" s="39" t="s">
        <v>353</v>
      </c>
      <c r="G265" s="94">
        <v>14400000</v>
      </c>
      <c r="H265" s="94">
        <v>14400000</v>
      </c>
      <c r="I265" s="30" t="s">
        <v>35</v>
      </c>
      <c r="J265" s="30" t="s">
        <v>35</v>
      </c>
      <c r="K265" s="31" t="s">
        <v>326</v>
      </c>
    </row>
    <row r="266" spans="1:11" ht="85.5" x14ac:dyDescent="0.25">
      <c r="A266" s="26">
        <v>80111604</v>
      </c>
      <c r="B266" s="63" t="s">
        <v>162</v>
      </c>
      <c r="C266" s="63" t="s">
        <v>203</v>
      </c>
      <c r="D266" s="38" t="s">
        <v>95</v>
      </c>
      <c r="E266" s="38" t="s">
        <v>160</v>
      </c>
      <c r="F266" s="39" t="s">
        <v>353</v>
      </c>
      <c r="G266" s="94">
        <v>18000000</v>
      </c>
      <c r="H266" s="94">
        <v>18000000</v>
      </c>
      <c r="I266" s="30" t="s">
        <v>35</v>
      </c>
      <c r="J266" s="30" t="s">
        <v>35</v>
      </c>
      <c r="K266" s="31" t="s">
        <v>326</v>
      </c>
    </row>
    <row r="267" spans="1:11" ht="42.75" x14ac:dyDescent="0.25">
      <c r="A267" s="37">
        <v>80111714</v>
      </c>
      <c r="B267" s="63" t="s">
        <v>165</v>
      </c>
      <c r="C267" s="63" t="s">
        <v>203</v>
      </c>
      <c r="D267" s="38" t="s">
        <v>95</v>
      </c>
      <c r="E267" s="38" t="s">
        <v>166</v>
      </c>
      <c r="F267" s="39" t="s">
        <v>353</v>
      </c>
      <c r="G267" s="94">
        <v>34000000</v>
      </c>
      <c r="H267" s="94">
        <v>34000000</v>
      </c>
      <c r="I267" s="30" t="s">
        <v>35</v>
      </c>
      <c r="J267" s="30" t="s">
        <v>35</v>
      </c>
      <c r="K267" s="31" t="s">
        <v>326</v>
      </c>
    </row>
    <row r="268" spans="1:11" ht="30" x14ac:dyDescent="0.25">
      <c r="A268" s="26">
        <v>95121511</v>
      </c>
      <c r="B268" s="63" t="s">
        <v>401</v>
      </c>
      <c r="C268" s="63" t="s">
        <v>219</v>
      </c>
      <c r="D268" s="38" t="s">
        <v>389</v>
      </c>
      <c r="E268" s="38" t="s">
        <v>386</v>
      </c>
      <c r="F268" s="39" t="s">
        <v>402</v>
      </c>
      <c r="G268" s="39">
        <v>700000000</v>
      </c>
      <c r="H268" s="39">
        <f>+G268</f>
        <v>700000000</v>
      </c>
      <c r="I268" s="30" t="s">
        <v>35</v>
      </c>
      <c r="J268" s="30" t="s">
        <v>35</v>
      </c>
      <c r="K268" s="31" t="s">
        <v>331</v>
      </c>
    </row>
    <row r="269" spans="1:11" ht="30" x14ac:dyDescent="0.25">
      <c r="A269" s="37">
        <v>81101513</v>
      </c>
      <c r="B269" s="63" t="s">
        <v>403</v>
      </c>
      <c r="C269" s="63" t="s">
        <v>219</v>
      </c>
      <c r="D269" s="38" t="s">
        <v>389</v>
      </c>
      <c r="E269" s="38" t="s">
        <v>171</v>
      </c>
      <c r="F269" s="39" t="s">
        <v>402</v>
      </c>
      <c r="G269" s="39">
        <v>80000000</v>
      </c>
      <c r="H269" s="39">
        <f>+G269</f>
        <v>80000000</v>
      </c>
      <c r="I269" s="30" t="s">
        <v>35</v>
      </c>
      <c r="J269" s="30" t="s">
        <v>35</v>
      </c>
      <c r="K269" s="31" t="s">
        <v>326</v>
      </c>
    </row>
    <row r="270" spans="1:11" ht="42.75" x14ac:dyDescent="0.25">
      <c r="A270" s="26">
        <v>72141120</v>
      </c>
      <c r="B270" s="63" t="s">
        <v>404</v>
      </c>
      <c r="C270" s="63" t="s">
        <v>219</v>
      </c>
      <c r="D270" s="38" t="s">
        <v>389</v>
      </c>
      <c r="E270" s="38" t="s">
        <v>386</v>
      </c>
      <c r="F270" s="39" t="s">
        <v>402</v>
      </c>
      <c r="G270" s="39">
        <v>220000000</v>
      </c>
      <c r="H270" s="39">
        <f>+G270</f>
        <v>220000000</v>
      </c>
      <c r="I270" s="30" t="s">
        <v>35</v>
      </c>
      <c r="J270" s="30" t="s">
        <v>35</v>
      </c>
      <c r="K270" s="31" t="s">
        <v>331</v>
      </c>
    </row>
    <row r="271" spans="1:11" ht="57" x14ac:dyDescent="0.25">
      <c r="A271" s="37">
        <v>81101513</v>
      </c>
      <c r="B271" s="63" t="s">
        <v>405</v>
      </c>
      <c r="C271" s="63" t="s">
        <v>219</v>
      </c>
      <c r="D271" s="38" t="s">
        <v>389</v>
      </c>
      <c r="E271" s="38" t="s">
        <v>171</v>
      </c>
      <c r="F271" s="39" t="s">
        <v>402</v>
      </c>
      <c r="G271" s="39">
        <v>60000000</v>
      </c>
      <c r="H271" s="39">
        <f>+G271</f>
        <v>60000000</v>
      </c>
      <c r="I271" s="30" t="s">
        <v>35</v>
      </c>
      <c r="J271" s="30" t="s">
        <v>35</v>
      </c>
      <c r="K271" s="31" t="s">
        <v>326</v>
      </c>
    </row>
    <row r="272" spans="1:11" ht="72" thickBot="1" x14ac:dyDescent="0.3">
      <c r="A272" s="27">
        <v>70111710</v>
      </c>
      <c r="B272" s="64" t="s">
        <v>406</v>
      </c>
      <c r="C272" s="64" t="s">
        <v>219</v>
      </c>
      <c r="D272" s="54" t="s">
        <v>377</v>
      </c>
      <c r="E272" s="54" t="s">
        <v>149</v>
      </c>
      <c r="F272" s="56" t="s">
        <v>402</v>
      </c>
      <c r="G272" s="56">
        <v>36000000</v>
      </c>
      <c r="H272" s="56">
        <f>+G272</f>
        <v>36000000</v>
      </c>
      <c r="I272" s="59" t="s">
        <v>35</v>
      </c>
      <c r="J272" s="59" t="s">
        <v>35</v>
      </c>
      <c r="K272" s="57" t="s">
        <v>326</v>
      </c>
    </row>
    <row r="273" spans="1:11" ht="30" x14ac:dyDescent="0.25">
      <c r="A273" s="37">
        <v>53101601</v>
      </c>
      <c r="B273" s="63" t="s">
        <v>348</v>
      </c>
      <c r="C273" s="63" t="s">
        <v>199</v>
      </c>
      <c r="D273" s="38" t="s">
        <v>417</v>
      </c>
      <c r="E273" s="38" t="s">
        <v>378</v>
      </c>
      <c r="F273" s="39" t="s">
        <v>409</v>
      </c>
      <c r="G273" s="39">
        <v>50000000</v>
      </c>
      <c r="H273" s="39">
        <v>50000000</v>
      </c>
      <c r="I273" s="30" t="s">
        <v>176</v>
      </c>
      <c r="J273" s="30" t="s">
        <v>176</v>
      </c>
      <c r="K273" s="31" t="s">
        <v>329</v>
      </c>
    </row>
    <row r="274" spans="1:11" ht="30" x14ac:dyDescent="0.25">
      <c r="A274" s="37">
        <v>45121801</v>
      </c>
      <c r="B274" s="63" t="s">
        <v>252</v>
      </c>
      <c r="C274" s="63" t="s">
        <v>199</v>
      </c>
      <c r="D274" s="38" t="s">
        <v>169</v>
      </c>
      <c r="E274" s="38" t="s">
        <v>378</v>
      </c>
      <c r="F274" s="39" t="s">
        <v>408</v>
      </c>
      <c r="G274" s="39">
        <v>1500000</v>
      </c>
      <c r="H274" s="39">
        <v>1500000</v>
      </c>
      <c r="I274" s="30" t="s">
        <v>176</v>
      </c>
      <c r="J274" s="30" t="s">
        <v>176</v>
      </c>
      <c r="K274" s="31" t="s">
        <v>329</v>
      </c>
    </row>
    <row r="275" spans="1:11" ht="30" x14ac:dyDescent="0.25">
      <c r="A275" s="37">
        <v>43211507</v>
      </c>
      <c r="B275" s="63" t="s">
        <v>251</v>
      </c>
      <c r="C275" s="63" t="s">
        <v>199</v>
      </c>
      <c r="D275" s="38" t="s">
        <v>417</v>
      </c>
      <c r="E275" s="38" t="s">
        <v>378</v>
      </c>
      <c r="F275" s="39" t="s">
        <v>408</v>
      </c>
      <c r="G275" s="39">
        <v>4000000</v>
      </c>
      <c r="H275" s="39">
        <v>4000000</v>
      </c>
      <c r="I275" s="30" t="s">
        <v>176</v>
      </c>
      <c r="J275" s="30" t="s">
        <v>176</v>
      </c>
      <c r="K275" s="31" t="s">
        <v>330</v>
      </c>
    </row>
    <row r="276" spans="1:11" ht="30" x14ac:dyDescent="0.25">
      <c r="A276" s="37">
        <v>80111701</v>
      </c>
      <c r="B276" s="63" t="s">
        <v>250</v>
      </c>
      <c r="C276" s="63" t="s">
        <v>426</v>
      </c>
      <c r="D276" s="38" t="s">
        <v>416</v>
      </c>
      <c r="E276" s="38" t="s">
        <v>419</v>
      </c>
      <c r="F276" s="39" t="s">
        <v>409</v>
      </c>
      <c r="G276" s="39">
        <v>104482000</v>
      </c>
      <c r="H276" s="39">
        <v>104482000</v>
      </c>
      <c r="I276" s="30" t="s">
        <v>176</v>
      </c>
      <c r="J276" s="30" t="s">
        <v>176</v>
      </c>
      <c r="K276" s="31" t="s">
        <v>329</v>
      </c>
    </row>
    <row r="277" spans="1:11" ht="30" x14ac:dyDescent="0.25">
      <c r="A277" s="37">
        <v>84131511</v>
      </c>
      <c r="B277" s="63" t="s">
        <v>253</v>
      </c>
      <c r="C277" s="63" t="s">
        <v>175</v>
      </c>
      <c r="D277" s="38" t="s">
        <v>416</v>
      </c>
      <c r="E277" s="38" t="s">
        <v>297</v>
      </c>
      <c r="F277" s="39" t="s">
        <v>408</v>
      </c>
      <c r="G277" s="39">
        <v>2000000</v>
      </c>
      <c r="H277" s="39">
        <v>2000000</v>
      </c>
      <c r="I277" s="30" t="s">
        <v>176</v>
      </c>
      <c r="J277" s="30" t="s">
        <v>176</v>
      </c>
      <c r="K277" s="31" t="s">
        <v>332</v>
      </c>
    </row>
    <row r="278" spans="1:11" ht="30" x14ac:dyDescent="0.25">
      <c r="A278" s="95">
        <v>56112110</v>
      </c>
      <c r="B278" s="63" t="s">
        <v>349</v>
      </c>
      <c r="C278" s="63" t="s">
        <v>199</v>
      </c>
      <c r="D278" s="38" t="s">
        <v>169</v>
      </c>
      <c r="E278" s="38" t="s">
        <v>378</v>
      </c>
      <c r="F278" s="39" t="s">
        <v>408</v>
      </c>
      <c r="G278" s="39">
        <f>40*43500*1.16</f>
        <v>2018399.9999999998</v>
      </c>
      <c r="H278" s="39">
        <v>2018400</v>
      </c>
      <c r="I278" s="30" t="s">
        <v>176</v>
      </c>
      <c r="J278" s="30" t="s">
        <v>176</v>
      </c>
      <c r="K278" s="31" t="s">
        <v>332</v>
      </c>
    </row>
    <row r="279" spans="1:11" ht="30" x14ac:dyDescent="0.25">
      <c r="A279" s="37">
        <v>53102710</v>
      </c>
      <c r="B279" s="63" t="s">
        <v>344</v>
      </c>
      <c r="C279" s="63" t="s">
        <v>427</v>
      </c>
      <c r="D279" s="38" t="s">
        <v>254</v>
      </c>
      <c r="E279" s="38" t="s">
        <v>149</v>
      </c>
      <c r="F279" s="39" t="s">
        <v>410</v>
      </c>
      <c r="G279" s="39">
        <v>25000000</v>
      </c>
      <c r="H279" s="39">
        <f>+G279</f>
        <v>25000000</v>
      </c>
      <c r="I279" s="30" t="s">
        <v>176</v>
      </c>
      <c r="J279" s="30" t="s">
        <v>176</v>
      </c>
      <c r="K279" s="31" t="s">
        <v>329</v>
      </c>
    </row>
    <row r="280" spans="1:11" ht="30" x14ac:dyDescent="0.25">
      <c r="A280" s="37">
        <v>78131701</v>
      </c>
      <c r="B280" s="63" t="s">
        <v>255</v>
      </c>
      <c r="C280" s="63" t="s">
        <v>203</v>
      </c>
      <c r="D280" s="38" t="s">
        <v>95</v>
      </c>
      <c r="E280" s="38" t="s">
        <v>378</v>
      </c>
      <c r="F280" s="39" t="s">
        <v>408</v>
      </c>
      <c r="G280" s="39">
        <v>7000000</v>
      </c>
      <c r="H280" s="39">
        <v>7000000</v>
      </c>
      <c r="I280" s="30" t="s">
        <v>176</v>
      </c>
      <c r="J280" s="30" t="s">
        <v>176</v>
      </c>
      <c r="K280" s="31" t="s">
        <v>329</v>
      </c>
    </row>
    <row r="281" spans="1:11" ht="30" x14ac:dyDescent="0.25">
      <c r="A281" s="37">
        <v>42311505</v>
      </c>
      <c r="B281" s="63" t="s">
        <v>256</v>
      </c>
      <c r="C281" s="63" t="s">
        <v>199</v>
      </c>
      <c r="D281" s="38" t="s">
        <v>259</v>
      </c>
      <c r="E281" s="38" t="s">
        <v>378</v>
      </c>
      <c r="F281" s="39" t="s">
        <v>408</v>
      </c>
      <c r="G281" s="39">
        <f>35000*15</f>
        <v>525000</v>
      </c>
      <c r="H281" s="39">
        <f>+G281</f>
        <v>525000</v>
      </c>
      <c r="I281" s="30" t="s">
        <v>176</v>
      </c>
      <c r="J281" s="30" t="s">
        <v>176</v>
      </c>
      <c r="K281" s="31" t="s">
        <v>329</v>
      </c>
    </row>
    <row r="282" spans="1:11" ht="30" x14ac:dyDescent="0.25">
      <c r="A282" s="37">
        <v>42311505</v>
      </c>
      <c r="B282" s="63" t="s">
        <v>257</v>
      </c>
      <c r="C282" s="63" t="s">
        <v>199</v>
      </c>
      <c r="D282" s="38" t="s">
        <v>259</v>
      </c>
      <c r="E282" s="38" t="s">
        <v>378</v>
      </c>
      <c r="F282" s="39" t="s">
        <v>408</v>
      </c>
      <c r="G282" s="39">
        <v>630000</v>
      </c>
      <c r="H282" s="39">
        <v>630000</v>
      </c>
      <c r="I282" s="30" t="s">
        <v>176</v>
      </c>
      <c r="J282" s="30" t="s">
        <v>176</v>
      </c>
      <c r="K282" s="31" t="s">
        <v>332</v>
      </c>
    </row>
    <row r="283" spans="1:11" ht="30" x14ac:dyDescent="0.25">
      <c r="A283" s="37">
        <v>42311505</v>
      </c>
      <c r="B283" s="63" t="s">
        <v>258</v>
      </c>
      <c r="C283" s="63" t="s">
        <v>190</v>
      </c>
      <c r="D283" s="38" t="s">
        <v>259</v>
      </c>
      <c r="E283" s="38" t="s">
        <v>378</v>
      </c>
      <c r="F283" s="39" t="s">
        <v>408</v>
      </c>
      <c r="G283" s="39">
        <f>200000* 15*1.16</f>
        <v>3479999.9999999995</v>
      </c>
      <c r="H283" s="39">
        <v>3132000</v>
      </c>
      <c r="I283" s="30" t="s">
        <v>176</v>
      </c>
      <c r="J283" s="30" t="s">
        <v>176</v>
      </c>
      <c r="K283" s="31" t="s">
        <v>329</v>
      </c>
    </row>
    <row r="284" spans="1:11" ht="30" x14ac:dyDescent="0.25">
      <c r="A284" s="37">
        <v>48101902</v>
      </c>
      <c r="B284" s="63" t="s">
        <v>270</v>
      </c>
      <c r="C284" s="63" t="s">
        <v>199</v>
      </c>
      <c r="D284" s="38" t="s">
        <v>254</v>
      </c>
      <c r="E284" s="38" t="s">
        <v>378</v>
      </c>
      <c r="F284" s="39" t="s">
        <v>408</v>
      </c>
      <c r="G284" s="39">
        <f xml:space="preserve"> 200000*5*1.16</f>
        <v>1160000</v>
      </c>
      <c r="H284" s="39">
        <v>1160000</v>
      </c>
      <c r="I284" s="30" t="s">
        <v>176</v>
      </c>
      <c r="J284" s="30" t="s">
        <v>176</v>
      </c>
      <c r="K284" s="31" t="s">
        <v>329</v>
      </c>
    </row>
    <row r="285" spans="1:11" ht="30" x14ac:dyDescent="0.25">
      <c r="A285" s="37">
        <v>48101902</v>
      </c>
      <c r="B285" s="63" t="s">
        <v>271</v>
      </c>
      <c r="C285" s="63" t="s">
        <v>190</v>
      </c>
      <c r="D285" s="38" t="s">
        <v>254</v>
      </c>
      <c r="E285" s="38" t="s">
        <v>378</v>
      </c>
      <c r="F285" s="39" t="s">
        <v>408</v>
      </c>
      <c r="G285" s="39">
        <v>6000000</v>
      </c>
      <c r="H285" s="39" t="s">
        <v>260</v>
      </c>
      <c r="I285" s="30" t="s">
        <v>176</v>
      </c>
      <c r="J285" s="30" t="s">
        <v>176</v>
      </c>
      <c r="K285" s="31" t="s">
        <v>329</v>
      </c>
    </row>
    <row r="286" spans="1:11" ht="30" x14ac:dyDescent="0.25">
      <c r="A286" s="37">
        <v>48102106</v>
      </c>
      <c r="B286" s="63" t="s">
        <v>272</v>
      </c>
      <c r="C286" s="63" t="s">
        <v>190</v>
      </c>
      <c r="D286" s="38" t="s">
        <v>254</v>
      </c>
      <c r="E286" s="38" t="s">
        <v>378</v>
      </c>
      <c r="F286" s="39" t="s">
        <v>408</v>
      </c>
      <c r="G286" s="39">
        <v>3000000</v>
      </c>
      <c r="H286" s="39" t="s">
        <v>266</v>
      </c>
      <c r="I286" s="30" t="s">
        <v>176</v>
      </c>
      <c r="J286" s="30" t="s">
        <v>176</v>
      </c>
      <c r="K286" s="31" t="s">
        <v>329</v>
      </c>
    </row>
    <row r="287" spans="1:11" ht="30" x14ac:dyDescent="0.25">
      <c r="A287" s="37">
        <v>80111604</v>
      </c>
      <c r="B287" s="63" t="s">
        <v>273</v>
      </c>
      <c r="C287" s="63" t="s">
        <v>175</v>
      </c>
      <c r="D287" s="38" t="s">
        <v>336</v>
      </c>
      <c r="E287" s="38" t="s">
        <v>419</v>
      </c>
      <c r="F287" s="39" t="s">
        <v>409</v>
      </c>
      <c r="G287" s="39">
        <v>120000000</v>
      </c>
      <c r="H287" s="39" t="s">
        <v>335</v>
      </c>
      <c r="I287" s="30" t="s">
        <v>176</v>
      </c>
      <c r="J287" s="30" t="s">
        <v>176</v>
      </c>
      <c r="K287" s="31" t="s">
        <v>329</v>
      </c>
    </row>
    <row r="288" spans="1:11" ht="30" x14ac:dyDescent="0.25">
      <c r="A288" s="37">
        <v>80111604</v>
      </c>
      <c r="B288" s="63" t="s">
        <v>274</v>
      </c>
      <c r="C288" s="63" t="s">
        <v>175</v>
      </c>
      <c r="D288" s="38" t="s">
        <v>97</v>
      </c>
      <c r="E288" s="38" t="s">
        <v>419</v>
      </c>
      <c r="F288" s="39" t="s">
        <v>408</v>
      </c>
      <c r="G288" s="39">
        <v>14000000</v>
      </c>
      <c r="H288" s="39" t="s">
        <v>337</v>
      </c>
      <c r="I288" s="30" t="s">
        <v>176</v>
      </c>
      <c r="J288" s="30" t="s">
        <v>176</v>
      </c>
      <c r="K288" s="31" t="s">
        <v>329</v>
      </c>
    </row>
    <row r="289" spans="1:11" ht="30" x14ac:dyDescent="0.25">
      <c r="A289" s="37">
        <v>80111604</v>
      </c>
      <c r="B289" s="63" t="s">
        <v>275</v>
      </c>
      <c r="C289" s="63" t="s">
        <v>203</v>
      </c>
      <c r="D289" s="38" t="s">
        <v>97</v>
      </c>
      <c r="E289" s="38" t="s">
        <v>419</v>
      </c>
      <c r="F289" s="39" t="s">
        <v>409</v>
      </c>
      <c r="G289" s="39">
        <v>113881016</v>
      </c>
      <c r="H289" s="39">
        <v>113881016</v>
      </c>
      <c r="I289" s="30" t="s">
        <v>176</v>
      </c>
      <c r="J289" s="30" t="s">
        <v>176</v>
      </c>
      <c r="K289" s="31" t="s">
        <v>329</v>
      </c>
    </row>
    <row r="290" spans="1:11" ht="30" x14ac:dyDescent="0.25">
      <c r="A290" s="37">
        <v>56121501</v>
      </c>
      <c r="B290" s="63" t="s">
        <v>276</v>
      </c>
      <c r="C290" s="63" t="s">
        <v>175</v>
      </c>
      <c r="D290" s="38" t="s">
        <v>97</v>
      </c>
      <c r="E290" s="38" t="s">
        <v>149</v>
      </c>
      <c r="F290" s="39" t="s">
        <v>409</v>
      </c>
      <c r="G290" s="39">
        <v>60000000</v>
      </c>
      <c r="H290" s="39" t="s">
        <v>268</v>
      </c>
      <c r="I290" s="30" t="s">
        <v>176</v>
      </c>
      <c r="J290" s="30" t="s">
        <v>176</v>
      </c>
      <c r="K290" s="31" t="s">
        <v>332</v>
      </c>
    </row>
    <row r="291" spans="1:11" ht="30" x14ac:dyDescent="0.25">
      <c r="A291" s="37">
        <v>84131512</v>
      </c>
      <c r="B291" s="63" t="s">
        <v>277</v>
      </c>
      <c r="C291" s="63" t="s">
        <v>175</v>
      </c>
      <c r="D291" s="38" t="s">
        <v>414</v>
      </c>
      <c r="E291" s="38" t="s">
        <v>378</v>
      </c>
      <c r="F291" s="39" t="s">
        <v>408</v>
      </c>
      <c r="G291" s="39">
        <v>15000000</v>
      </c>
      <c r="H291" s="39" t="s">
        <v>262</v>
      </c>
      <c r="I291" s="30" t="s">
        <v>176</v>
      </c>
      <c r="J291" s="30" t="s">
        <v>176</v>
      </c>
      <c r="K291" s="31" t="s">
        <v>332</v>
      </c>
    </row>
    <row r="292" spans="1:11" ht="30" x14ac:dyDescent="0.25">
      <c r="A292" s="37">
        <v>84131512</v>
      </c>
      <c r="B292" s="63" t="s">
        <v>278</v>
      </c>
      <c r="C292" s="63" t="s">
        <v>175</v>
      </c>
      <c r="D292" s="38" t="s">
        <v>97</v>
      </c>
      <c r="E292" s="38" t="s">
        <v>378</v>
      </c>
      <c r="F292" s="39" t="s">
        <v>408</v>
      </c>
      <c r="G292" s="39">
        <v>15000000</v>
      </c>
      <c r="H292" s="39" t="s">
        <v>262</v>
      </c>
      <c r="I292" s="30" t="s">
        <v>176</v>
      </c>
      <c r="J292" s="30" t="s">
        <v>176</v>
      </c>
      <c r="K292" s="31" t="s">
        <v>332</v>
      </c>
    </row>
    <row r="293" spans="1:11" ht="30" x14ac:dyDescent="0.25">
      <c r="A293" s="37">
        <v>84131512</v>
      </c>
      <c r="B293" s="63" t="s">
        <v>279</v>
      </c>
      <c r="C293" s="63" t="s">
        <v>175</v>
      </c>
      <c r="D293" s="38" t="s">
        <v>97</v>
      </c>
      <c r="E293" s="38" t="s">
        <v>378</v>
      </c>
      <c r="F293" s="39" t="s">
        <v>409</v>
      </c>
      <c r="G293" s="39">
        <v>20000000</v>
      </c>
      <c r="H293" s="39" t="s">
        <v>265</v>
      </c>
      <c r="I293" s="30" t="s">
        <v>176</v>
      </c>
      <c r="J293" s="30" t="s">
        <v>176</v>
      </c>
      <c r="K293" s="31" t="s">
        <v>332</v>
      </c>
    </row>
    <row r="294" spans="1:11" ht="30" x14ac:dyDescent="0.25">
      <c r="A294" s="37">
        <v>78131701</v>
      </c>
      <c r="B294" s="63" t="s">
        <v>280</v>
      </c>
      <c r="C294" s="63" t="s">
        <v>175</v>
      </c>
      <c r="D294" s="38" t="s">
        <v>380</v>
      </c>
      <c r="E294" s="38" t="s">
        <v>378</v>
      </c>
      <c r="F294" s="39" t="s">
        <v>408</v>
      </c>
      <c r="G294" s="39">
        <v>15000000</v>
      </c>
      <c r="H294" s="39" t="s">
        <v>262</v>
      </c>
      <c r="I294" s="30" t="s">
        <v>176</v>
      </c>
      <c r="J294" s="30" t="s">
        <v>176</v>
      </c>
      <c r="K294" s="31" t="s">
        <v>329</v>
      </c>
    </row>
    <row r="295" spans="1:11" ht="30" x14ac:dyDescent="0.25">
      <c r="A295" s="37">
        <v>86121504</v>
      </c>
      <c r="B295" s="63" t="s">
        <v>281</v>
      </c>
      <c r="C295" s="63" t="s">
        <v>506</v>
      </c>
      <c r="D295" s="38" t="s">
        <v>415</v>
      </c>
      <c r="E295" s="38" t="s">
        <v>378</v>
      </c>
      <c r="F295" s="39" t="s">
        <v>409</v>
      </c>
      <c r="G295" s="39">
        <v>6000000</v>
      </c>
      <c r="H295" s="39" t="s">
        <v>260</v>
      </c>
      <c r="I295" s="30" t="s">
        <v>176</v>
      </c>
      <c r="J295" s="30" t="s">
        <v>176</v>
      </c>
      <c r="K295" s="31" t="s">
        <v>332</v>
      </c>
    </row>
    <row r="296" spans="1:11" ht="30" x14ac:dyDescent="0.25">
      <c r="A296" s="37">
        <v>93151601</v>
      </c>
      <c r="B296" s="63" t="s">
        <v>282</v>
      </c>
      <c r="C296" s="63" t="s">
        <v>175</v>
      </c>
      <c r="D296" s="38" t="s">
        <v>363</v>
      </c>
      <c r="E296" s="38" t="s">
        <v>378</v>
      </c>
      <c r="F296" s="39" t="s">
        <v>409</v>
      </c>
      <c r="G296" s="39">
        <v>20000000</v>
      </c>
      <c r="H296" s="39" t="s">
        <v>265</v>
      </c>
      <c r="I296" s="30" t="s">
        <v>176</v>
      </c>
      <c r="J296" s="30" t="s">
        <v>176</v>
      </c>
      <c r="K296" s="31" t="s">
        <v>333</v>
      </c>
    </row>
    <row r="297" spans="1:11" ht="42.75" x14ac:dyDescent="0.25">
      <c r="A297" s="37">
        <v>93151601</v>
      </c>
      <c r="B297" s="63" t="s">
        <v>283</v>
      </c>
      <c r="C297" s="63" t="s">
        <v>175</v>
      </c>
      <c r="D297" s="38" t="s">
        <v>375</v>
      </c>
      <c r="E297" s="38" t="s">
        <v>378</v>
      </c>
      <c r="F297" s="39" t="s">
        <v>409</v>
      </c>
      <c r="G297" s="39">
        <v>10000000</v>
      </c>
      <c r="H297" s="39" t="s">
        <v>264</v>
      </c>
      <c r="I297" s="30" t="s">
        <v>176</v>
      </c>
      <c r="J297" s="30" t="s">
        <v>176</v>
      </c>
      <c r="K297" s="31" t="s">
        <v>332</v>
      </c>
    </row>
    <row r="298" spans="1:11" ht="30" x14ac:dyDescent="0.25">
      <c r="A298" s="37">
        <v>60131003</v>
      </c>
      <c r="B298" s="63" t="s">
        <v>284</v>
      </c>
      <c r="C298" s="63" t="s">
        <v>190</v>
      </c>
      <c r="D298" s="38" t="s">
        <v>377</v>
      </c>
      <c r="E298" s="38" t="s">
        <v>378</v>
      </c>
      <c r="F298" s="39" t="s">
        <v>409</v>
      </c>
      <c r="G298" s="39">
        <v>6000000</v>
      </c>
      <c r="H298" s="39">
        <v>6000000</v>
      </c>
      <c r="I298" s="30" t="s">
        <v>176</v>
      </c>
      <c r="J298" s="30" t="s">
        <v>176</v>
      </c>
      <c r="K298" s="31" t="s">
        <v>332</v>
      </c>
    </row>
    <row r="299" spans="1:11" ht="30" x14ac:dyDescent="0.25">
      <c r="A299" s="37">
        <v>90141703</v>
      </c>
      <c r="B299" s="63" t="s">
        <v>285</v>
      </c>
      <c r="C299" s="63" t="s">
        <v>203</v>
      </c>
      <c r="D299" s="38" t="s">
        <v>95</v>
      </c>
      <c r="E299" s="38" t="s">
        <v>378</v>
      </c>
      <c r="F299" s="39" t="s">
        <v>409</v>
      </c>
      <c r="G299" s="39">
        <v>25000000</v>
      </c>
      <c r="H299" s="39" t="s">
        <v>269</v>
      </c>
      <c r="I299" s="30" t="s">
        <v>176</v>
      </c>
      <c r="J299" s="30" t="s">
        <v>176</v>
      </c>
      <c r="K299" s="31" t="s">
        <v>332</v>
      </c>
    </row>
    <row r="300" spans="1:11" ht="30" x14ac:dyDescent="0.25">
      <c r="A300" s="37">
        <v>43201601</v>
      </c>
      <c r="B300" s="63" t="s">
        <v>286</v>
      </c>
      <c r="C300" s="63" t="s">
        <v>175</v>
      </c>
      <c r="D300" s="38" t="s">
        <v>363</v>
      </c>
      <c r="E300" s="38" t="s">
        <v>378</v>
      </c>
      <c r="F300" s="39" t="s">
        <v>408</v>
      </c>
      <c r="G300" s="39">
        <v>8000000</v>
      </c>
      <c r="H300" s="39" t="s">
        <v>263</v>
      </c>
      <c r="I300" s="30" t="s">
        <v>176</v>
      </c>
      <c r="J300" s="30" t="s">
        <v>176</v>
      </c>
      <c r="K300" s="31" t="s">
        <v>332</v>
      </c>
    </row>
    <row r="301" spans="1:11" ht="30" x14ac:dyDescent="0.25">
      <c r="A301" s="37">
        <v>43191618</v>
      </c>
      <c r="B301" s="63" t="s">
        <v>287</v>
      </c>
      <c r="C301" s="63" t="s">
        <v>175</v>
      </c>
      <c r="D301" s="38" t="s">
        <v>414</v>
      </c>
      <c r="E301" s="38" t="s">
        <v>378</v>
      </c>
      <c r="F301" s="39" t="s">
        <v>408</v>
      </c>
      <c r="G301" s="39">
        <v>3000000</v>
      </c>
      <c r="H301" s="39">
        <v>3000000</v>
      </c>
      <c r="I301" s="30" t="s">
        <v>176</v>
      </c>
      <c r="J301" s="30" t="s">
        <v>176</v>
      </c>
      <c r="K301" s="31" t="s">
        <v>332</v>
      </c>
    </row>
    <row r="302" spans="1:11" ht="30" x14ac:dyDescent="0.25">
      <c r="A302" s="37">
        <v>84131512</v>
      </c>
      <c r="B302" s="63" t="s">
        <v>288</v>
      </c>
      <c r="C302" s="63" t="s">
        <v>203</v>
      </c>
      <c r="D302" s="38" t="s">
        <v>95</v>
      </c>
      <c r="E302" s="38" t="s">
        <v>378</v>
      </c>
      <c r="F302" s="39" t="s">
        <v>408</v>
      </c>
      <c r="G302" s="39">
        <v>8000000</v>
      </c>
      <c r="H302" s="39" t="s">
        <v>263</v>
      </c>
      <c r="I302" s="30" t="s">
        <v>176</v>
      </c>
      <c r="J302" s="30" t="s">
        <v>176</v>
      </c>
      <c r="K302" s="31" t="s">
        <v>332</v>
      </c>
    </row>
    <row r="303" spans="1:11" ht="30" x14ac:dyDescent="0.25">
      <c r="A303" s="37">
        <v>84131512</v>
      </c>
      <c r="B303" s="63" t="s">
        <v>289</v>
      </c>
      <c r="C303" s="63" t="s">
        <v>190</v>
      </c>
      <c r="D303" s="38" t="s">
        <v>413</v>
      </c>
      <c r="E303" s="38" t="s">
        <v>378</v>
      </c>
      <c r="F303" s="39" t="s">
        <v>409</v>
      </c>
      <c r="G303" s="39">
        <v>10000000</v>
      </c>
      <c r="H303" s="39" t="s">
        <v>264</v>
      </c>
      <c r="I303" s="30" t="s">
        <v>176</v>
      </c>
      <c r="J303" s="30" t="s">
        <v>176</v>
      </c>
      <c r="K303" s="31" t="s">
        <v>332</v>
      </c>
    </row>
    <row r="304" spans="1:11" ht="30" x14ac:dyDescent="0.25">
      <c r="A304" s="37">
        <v>78111802</v>
      </c>
      <c r="B304" s="63" t="s">
        <v>290</v>
      </c>
      <c r="C304" s="63" t="s">
        <v>190</v>
      </c>
      <c r="D304" s="38" t="s">
        <v>363</v>
      </c>
      <c r="E304" s="38" t="s">
        <v>345</v>
      </c>
      <c r="F304" s="39" t="s">
        <v>409</v>
      </c>
      <c r="G304" s="39">
        <v>87000000</v>
      </c>
      <c r="H304" s="39">
        <v>87000000</v>
      </c>
      <c r="I304" s="30" t="s">
        <v>176</v>
      </c>
      <c r="J304" s="30" t="s">
        <v>176</v>
      </c>
      <c r="K304" s="31" t="s">
        <v>332</v>
      </c>
    </row>
    <row r="305" spans="1:11" ht="30" x14ac:dyDescent="0.25">
      <c r="A305" s="37">
        <v>93151611</v>
      </c>
      <c r="B305" s="63" t="s">
        <v>291</v>
      </c>
      <c r="C305" s="63" t="s">
        <v>175</v>
      </c>
      <c r="D305" s="38" t="s">
        <v>97</v>
      </c>
      <c r="E305" s="38" t="s">
        <v>378</v>
      </c>
      <c r="F305" s="39" t="s">
        <v>409</v>
      </c>
      <c r="G305" s="39">
        <v>5000000</v>
      </c>
      <c r="H305" s="39" t="s">
        <v>267</v>
      </c>
      <c r="I305" s="30" t="s">
        <v>176</v>
      </c>
      <c r="J305" s="30" t="s">
        <v>176</v>
      </c>
      <c r="K305" s="31" t="s">
        <v>332</v>
      </c>
    </row>
    <row r="306" spans="1:11" ht="30" x14ac:dyDescent="0.25">
      <c r="A306" s="37">
        <v>86101602</v>
      </c>
      <c r="B306" s="63" t="s">
        <v>292</v>
      </c>
      <c r="C306" s="63" t="s">
        <v>175</v>
      </c>
      <c r="D306" s="38" t="s">
        <v>95</v>
      </c>
      <c r="E306" s="38" t="s">
        <v>378</v>
      </c>
      <c r="F306" s="39" t="s">
        <v>409</v>
      </c>
      <c r="G306" s="39">
        <v>5000000</v>
      </c>
      <c r="H306" s="39">
        <v>5000000</v>
      </c>
      <c r="I306" s="30" t="s">
        <v>176</v>
      </c>
      <c r="J306" s="30" t="s">
        <v>176</v>
      </c>
      <c r="K306" s="31" t="s">
        <v>332</v>
      </c>
    </row>
    <row r="307" spans="1:11" ht="30" x14ac:dyDescent="0.25">
      <c r="A307" s="37">
        <v>84131512</v>
      </c>
      <c r="B307" s="63" t="s">
        <v>293</v>
      </c>
      <c r="C307" s="63" t="s">
        <v>175</v>
      </c>
      <c r="D307" s="38" t="s">
        <v>95</v>
      </c>
      <c r="E307" s="38" t="s">
        <v>378</v>
      </c>
      <c r="F307" s="39" t="s">
        <v>408</v>
      </c>
      <c r="G307" s="39">
        <v>5000000</v>
      </c>
      <c r="H307" s="39">
        <v>5000000</v>
      </c>
      <c r="I307" s="30" t="s">
        <v>176</v>
      </c>
      <c r="J307" s="30" t="s">
        <v>176</v>
      </c>
      <c r="K307" s="31" t="s">
        <v>332</v>
      </c>
    </row>
    <row r="308" spans="1:11" ht="30" x14ac:dyDescent="0.25">
      <c r="A308" s="37">
        <v>93151611</v>
      </c>
      <c r="B308" s="63" t="s">
        <v>294</v>
      </c>
      <c r="C308" s="63" t="s">
        <v>190</v>
      </c>
      <c r="D308" s="38" t="s">
        <v>377</v>
      </c>
      <c r="E308" s="38" t="s">
        <v>378</v>
      </c>
      <c r="F308" s="39" t="s">
        <v>408</v>
      </c>
      <c r="G308" s="39">
        <v>2000000</v>
      </c>
      <c r="H308" s="39" t="s">
        <v>261</v>
      </c>
      <c r="I308" s="30" t="s">
        <v>176</v>
      </c>
      <c r="J308" s="30" t="s">
        <v>176</v>
      </c>
      <c r="K308" s="31" t="s">
        <v>332</v>
      </c>
    </row>
    <row r="309" spans="1:11" ht="30" x14ac:dyDescent="0.25">
      <c r="A309" s="37">
        <v>80111623</v>
      </c>
      <c r="B309" s="63" t="s">
        <v>338</v>
      </c>
      <c r="C309" s="63" t="s">
        <v>175</v>
      </c>
      <c r="D309" s="38" t="s">
        <v>97</v>
      </c>
      <c r="E309" s="38" t="s">
        <v>378</v>
      </c>
      <c r="F309" s="39" t="s">
        <v>408</v>
      </c>
      <c r="G309" s="39" t="s">
        <v>339</v>
      </c>
      <c r="H309" s="39">
        <v>18000000</v>
      </c>
      <c r="I309" s="30" t="s">
        <v>176</v>
      </c>
      <c r="J309" s="30" t="s">
        <v>176</v>
      </c>
      <c r="K309" s="31" t="s">
        <v>332</v>
      </c>
    </row>
    <row r="310" spans="1:11" ht="30" x14ac:dyDescent="0.25">
      <c r="A310" s="37">
        <v>80111623</v>
      </c>
      <c r="B310" s="63" t="s">
        <v>340</v>
      </c>
      <c r="C310" s="63" t="s">
        <v>175</v>
      </c>
      <c r="D310" s="38" t="s">
        <v>363</v>
      </c>
      <c r="E310" s="38" t="s">
        <v>378</v>
      </c>
      <c r="F310" s="39" t="s">
        <v>408</v>
      </c>
      <c r="G310" s="39">
        <v>9000000</v>
      </c>
      <c r="H310" s="39">
        <v>9000000</v>
      </c>
      <c r="I310" s="30" t="s">
        <v>176</v>
      </c>
      <c r="J310" s="30" t="s">
        <v>176</v>
      </c>
      <c r="K310" s="31" t="s">
        <v>332</v>
      </c>
    </row>
    <row r="311" spans="1:11" ht="30" x14ac:dyDescent="0.25">
      <c r="A311" s="37">
        <v>86111602</v>
      </c>
      <c r="B311" s="63" t="s">
        <v>341</v>
      </c>
      <c r="C311" s="63" t="s">
        <v>175</v>
      </c>
      <c r="D311" s="38" t="s">
        <v>363</v>
      </c>
      <c r="E311" s="38" t="s">
        <v>378</v>
      </c>
      <c r="F311" s="39" t="s">
        <v>411</v>
      </c>
      <c r="G311" s="39">
        <v>6000000</v>
      </c>
      <c r="H311" s="39">
        <v>6000000</v>
      </c>
      <c r="I311" s="30" t="s">
        <v>176</v>
      </c>
      <c r="J311" s="30" t="s">
        <v>176</v>
      </c>
      <c r="K311" s="31" t="s">
        <v>332</v>
      </c>
    </row>
    <row r="312" spans="1:11" ht="30" x14ac:dyDescent="0.25">
      <c r="A312" s="37">
        <v>85111614</v>
      </c>
      <c r="B312" s="63" t="s">
        <v>342</v>
      </c>
      <c r="C312" s="63" t="s">
        <v>190</v>
      </c>
      <c r="D312" s="38" t="s">
        <v>373</v>
      </c>
      <c r="E312" s="38" t="s">
        <v>378</v>
      </c>
      <c r="F312" s="39" t="s">
        <v>408</v>
      </c>
      <c r="G312" s="39">
        <v>5000000</v>
      </c>
      <c r="H312" s="39">
        <v>5000000</v>
      </c>
      <c r="I312" s="30" t="s">
        <v>176</v>
      </c>
      <c r="J312" s="30" t="s">
        <v>176</v>
      </c>
      <c r="K312" s="31" t="s">
        <v>332</v>
      </c>
    </row>
    <row r="313" spans="1:11" ht="30.75" thickBot="1" x14ac:dyDescent="0.3">
      <c r="A313" s="41">
        <v>83121501</v>
      </c>
      <c r="B313" s="69" t="s">
        <v>346</v>
      </c>
      <c r="C313" s="69" t="s">
        <v>199</v>
      </c>
      <c r="D313" s="42" t="s">
        <v>377</v>
      </c>
      <c r="E313" s="38" t="s">
        <v>378</v>
      </c>
      <c r="F313" s="68" t="s">
        <v>411</v>
      </c>
      <c r="G313" s="68">
        <v>10000000</v>
      </c>
      <c r="H313" s="68">
        <v>10000000</v>
      </c>
      <c r="I313" s="29" t="s">
        <v>176</v>
      </c>
      <c r="J313" s="29" t="s">
        <v>347</v>
      </c>
      <c r="K313" s="66" t="s">
        <v>332</v>
      </c>
    </row>
    <row r="314" spans="1:11" ht="30.75" thickBot="1" x14ac:dyDescent="0.3">
      <c r="A314" s="33">
        <v>84111502</v>
      </c>
      <c r="B314" s="62" t="s">
        <v>296</v>
      </c>
      <c r="C314" s="62" t="s">
        <v>203</v>
      </c>
      <c r="D314" s="34" t="s">
        <v>95</v>
      </c>
      <c r="E314" s="34" t="s">
        <v>345</v>
      </c>
      <c r="F314" s="36" t="s">
        <v>408</v>
      </c>
      <c r="G314" s="36">
        <v>35000000</v>
      </c>
      <c r="H314" s="36">
        <v>35000000</v>
      </c>
      <c r="I314" s="58" t="s">
        <v>176</v>
      </c>
      <c r="J314" s="58" t="s">
        <v>176</v>
      </c>
      <c r="K314" s="51" t="s">
        <v>322</v>
      </c>
    </row>
    <row r="315" spans="1:11" ht="30.75" thickBot="1" x14ac:dyDescent="0.3">
      <c r="A315" s="37">
        <v>80111701</v>
      </c>
      <c r="B315" s="63" t="s">
        <v>407</v>
      </c>
      <c r="C315" s="63" t="s">
        <v>203</v>
      </c>
      <c r="D315" s="38" t="s">
        <v>95</v>
      </c>
      <c r="E315" s="34" t="s">
        <v>345</v>
      </c>
      <c r="F315" s="36" t="s">
        <v>408</v>
      </c>
      <c r="G315" s="39">
        <v>16000000</v>
      </c>
      <c r="H315" s="39">
        <v>16000000</v>
      </c>
      <c r="I315" s="30" t="s">
        <v>176</v>
      </c>
      <c r="J315" s="30" t="s">
        <v>176</v>
      </c>
      <c r="K315" s="31" t="s">
        <v>322</v>
      </c>
    </row>
    <row r="316" spans="1:11" ht="30.75" thickBot="1" x14ac:dyDescent="0.3">
      <c r="A316" s="37">
        <v>80141902</v>
      </c>
      <c r="B316" s="63" t="s">
        <v>298</v>
      </c>
      <c r="C316" s="63" t="s">
        <v>175</v>
      </c>
      <c r="D316" s="38" t="s">
        <v>97</v>
      </c>
      <c r="E316" s="34" t="s">
        <v>345</v>
      </c>
      <c r="F316" s="36" t="s">
        <v>408</v>
      </c>
      <c r="G316" s="39">
        <v>10000000</v>
      </c>
      <c r="H316" s="39">
        <v>10000000</v>
      </c>
      <c r="I316" s="30" t="s">
        <v>176</v>
      </c>
      <c r="J316" s="30" t="s">
        <v>176</v>
      </c>
      <c r="K316" s="31" t="s">
        <v>322</v>
      </c>
    </row>
    <row r="317" spans="1:11" ht="30.75" thickBot="1" x14ac:dyDescent="0.3">
      <c r="A317" s="37">
        <v>81112307</v>
      </c>
      <c r="B317" s="63" t="s">
        <v>299</v>
      </c>
      <c r="C317" s="63" t="s">
        <v>203</v>
      </c>
      <c r="D317" s="38" t="s">
        <v>95</v>
      </c>
      <c r="E317" s="38" t="s">
        <v>378</v>
      </c>
      <c r="F317" s="36" t="s">
        <v>408</v>
      </c>
      <c r="G317" s="39">
        <v>16000000</v>
      </c>
      <c r="H317" s="39">
        <v>16000000</v>
      </c>
      <c r="I317" s="30" t="s">
        <v>176</v>
      </c>
      <c r="J317" s="30" t="s">
        <v>176</v>
      </c>
      <c r="K317" s="31" t="s">
        <v>322</v>
      </c>
    </row>
    <row r="318" spans="1:11" ht="30.75" thickBot="1" x14ac:dyDescent="0.3">
      <c r="A318" s="37">
        <v>44101501</v>
      </c>
      <c r="B318" s="63" t="s">
        <v>300</v>
      </c>
      <c r="C318" s="63" t="s">
        <v>203</v>
      </c>
      <c r="D318" s="38" t="s">
        <v>95</v>
      </c>
      <c r="E318" s="38" t="s">
        <v>378</v>
      </c>
      <c r="F318" s="36" t="s">
        <v>408</v>
      </c>
      <c r="G318" s="39">
        <v>7000000</v>
      </c>
      <c r="H318" s="39">
        <v>7000000</v>
      </c>
      <c r="I318" s="30" t="s">
        <v>176</v>
      </c>
      <c r="J318" s="30" t="s">
        <v>176</v>
      </c>
      <c r="K318" s="31" t="s">
        <v>322</v>
      </c>
    </row>
    <row r="319" spans="1:11" ht="30.75" thickBot="1" x14ac:dyDescent="0.3">
      <c r="A319" s="37">
        <v>14111814</v>
      </c>
      <c r="B319" s="63" t="s">
        <v>301</v>
      </c>
      <c r="C319" s="63" t="s">
        <v>203</v>
      </c>
      <c r="D319" s="38" t="s">
        <v>95</v>
      </c>
      <c r="E319" s="38" t="s">
        <v>345</v>
      </c>
      <c r="F319" s="36" t="s">
        <v>408</v>
      </c>
      <c r="G319" s="39">
        <v>200000</v>
      </c>
      <c r="H319" s="39">
        <v>200000</v>
      </c>
      <c r="I319" s="30" t="s">
        <v>176</v>
      </c>
      <c r="J319" s="30" t="s">
        <v>176</v>
      </c>
      <c r="K319" s="31" t="s">
        <v>322</v>
      </c>
    </row>
    <row r="320" spans="1:11" ht="30.75" thickBot="1" x14ac:dyDescent="0.3">
      <c r="A320" s="37">
        <v>27112845</v>
      </c>
      <c r="B320" s="63" t="s">
        <v>344</v>
      </c>
      <c r="C320" s="63" t="s">
        <v>190</v>
      </c>
      <c r="D320" s="38" t="s">
        <v>412</v>
      </c>
      <c r="E320" s="38" t="s">
        <v>378</v>
      </c>
      <c r="F320" s="36" t="s">
        <v>408</v>
      </c>
      <c r="G320" s="39">
        <f xml:space="preserve"> 5000* 10*1.16</f>
        <v>57999.999999999993</v>
      </c>
      <c r="H320" s="39">
        <v>58000</v>
      </c>
      <c r="I320" s="30" t="s">
        <v>176</v>
      </c>
      <c r="J320" s="30" t="s">
        <v>176</v>
      </c>
      <c r="K320" s="31" t="s">
        <v>322</v>
      </c>
    </row>
    <row r="321" spans="1:11" ht="30.75" thickBot="1" x14ac:dyDescent="0.3">
      <c r="A321" s="37">
        <v>20122810</v>
      </c>
      <c r="B321" s="63" t="s">
        <v>343</v>
      </c>
      <c r="C321" s="63" t="s">
        <v>190</v>
      </c>
      <c r="D321" s="38" t="s">
        <v>412</v>
      </c>
      <c r="E321" s="38" t="s">
        <v>378</v>
      </c>
      <c r="F321" s="36" t="s">
        <v>408</v>
      </c>
      <c r="G321" s="39">
        <f>150000*2*1.16</f>
        <v>348000</v>
      </c>
      <c r="H321" s="39">
        <v>348000</v>
      </c>
      <c r="I321" s="30" t="s">
        <v>176</v>
      </c>
      <c r="J321" s="30" t="s">
        <v>176</v>
      </c>
      <c r="K321" s="31" t="s">
        <v>322</v>
      </c>
    </row>
    <row r="322" spans="1:11" ht="30.75" thickBot="1" x14ac:dyDescent="0.3">
      <c r="A322" s="53">
        <v>43231513</v>
      </c>
      <c r="B322" s="64" t="s">
        <v>302</v>
      </c>
      <c r="C322" s="64" t="s">
        <v>203</v>
      </c>
      <c r="D322" s="54" t="s">
        <v>95</v>
      </c>
      <c r="E322" s="54" t="s">
        <v>345</v>
      </c>
      <c r="F322" s="36" t="s">
        <v>408</v>
      </c>
      <c r="G322" s="56">
        <v>12000000</v>
      </c>
      <c r="H322" s="56">
        <v>12000000</v>
      </c>
      <c r="I322" s="59" t="s">
        <v>176</v>
      </c>
      <c r="J322" s="59" t="s">
        <v>176</v>
      </c>
      <c r="K322" s="57" t="s">
        <v>322</v>
      </c>
    </row>
    <row r="323" spans="1:11" x14ac:dyDescent="0.25">
      <c r="A323" s="87"/>
      <c r="G323" s="84"/>
    </row>
    <row r="324" spans="1:11" ht="30.75" thickBot="1" x14ac:dyDescent="0.3">
      <c r="A324" s="10" t="s">
        <v>21</v>
      </c>
      <c r="B324" s="9"/>
      <c r="C324" s="9"/>
    </row>
    <row r="325" spans="1:11" ht="45" x14ac:dyDescent="0.25">
      <c r="A325" s="11" t="s">
        <v>6</v>
      </c>
      <c r="B325" s="14" t="s">
        <v>22</v>
      </c>
      <c r="C325" s="8" t="s">
        <v>14</v>
      </c>
    </row>
    <row r="326" spans="1:11" x14ac:dyDescent="0.25">
      <c r="A326" s="3"/>
      <c r="B326" s="2"/>
      <c r="C326" s="4"/>
    </row>
    <row r="327" spans="1:11" x14ac:dyDescent="0.25">
      <c r="A327" s="3"/>
      <c r="B327" s="2"/>
      <c r="C327" s="4"/>
    </row>
    <row r="328" spans="1:11" x14ac:dyDescent="0.25">
      <c r="A328" s="3"/>
      <c r="B328" s="2"/>
      <c r="C328" s="4"/>
    </row>
    <row r="329" spans="1:11" x14ac:dyDescent="0.25">
      <c r="A329" s="3"/>
      <c r="B329" s="2"/>
      <c r="C329" s="4"/>
    </row>
    <row r="330" spans="1:11" ht="15.75" thickBot="1" x14ac:dyDescent="0.3">
      <c r="A330" s="12"/>
      <c r="B330" s="13"/>
      <c r="C330" s="5"/>
    </row>
  </sheetData>
  <mergeCells count="2">
    <mergeCell ref="E5:H9"/>
    <mergeCell ref="E11:H15"/>
  </mergeCells>
  <hyperlinks>
    <hyperlink ref="B8"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Usuario de Windows</cp:lastModifiedBy>
  <cp:lastPrinted>2014-02-01T17:22:53Z</cp:lastPrinted>
  <dcterms:created xsi:type="dcterms:W3CDTF">2012-12-10T15:58:41Z</dcterms:created>
  <dcterms:modified xsi:type="dcterms:W3CDTF">2015-01-30T14:03:20Z</dcterms:modified>
</cp:coreProperties>
</file>